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OSMI\VZ\2021\32_ZŠ TGM Sanace suter_zdí, obnova kanalizace\VZMR\dodatečná informace\"/>
    </mc:Choice>
  </mc:AlternateContent>
  <xr:revisionPtr revIDLastSave="0" documentId="13_ncr:1_{120988F8-35A6-49C3-BA9D-738C1ACDE95F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Pol'!$A$1:$U$84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74" i="12" l="1"/>
  <c r="F39" i="1" s="1"/>
  <c r="G9" i="12"/>
  <c r="M9" i="12" s="1"/>
  <c r="M8" i="12" s="1"/>
  <c r="I9" i="12"/>
  <c r="K9" i="12"/>
  <c r="O9" i="12"/>
  <c r="O8" i="12" s="1"/>
  <c r="Q9" i="12"/>
  <c r="Q8" i="12" s="1"/>
  <c r="U9" i="12"/>
  <c r="G10" i="12"/>
  <c r="I10" i="12"/>
  <c r="K10" i="12"/>
  <c r="M10" i="12"/>
  <c r="O10" i="12"/>
  <c r="Q10" i="12"/>
  <c r="U10" i="12"/>
  <c r="G16" i="12"/>
  <c r="M16" i="12" s="1"/>
  <c r="I16" i="12"/>
  <c r="I15" i="12" s="1"/>
  <c r="K16" i="12"/>
  <c r="K15" i="12" s="1"/>
  <c r="O16" i="12"/>
  <c r="Q16" i="12"/>
  <c r="U16" i="12"/>
  <c r="U15" i="12" s="1"/>
  <c r="G20" i="12"/>
  <c r="G15" i="12" s="1"/>
  <c r="I48" i="1" s="1"/>
  <c r="I20" i="12"/>
  <c r="K20" i="12"/>
  <c r="M20" i="12"/>
  <c r="O20" i="12"/>
  <c r="Q20" i="12"/>
  <c r="U20" i="12"/>
  <c r="G23" i="12"/>
  <c r="M23" i="12" s="1"/>
  <c r="I23" i="12"/>
  <c r="K23" i="12"/>
  <c r="O23" i="12"/>
  <c r="O22" i="12" s="1"/>
  <c r="Q23" i="12"/>
  <c r="Q22" i="12" s="1"/>
  <c r="U23" i="12"/>
  <c r="G27" i="12"/>
  <c r="I27" i="12"/>
  <c r="K27" i="12"/>
  <c r="K22" i="12" s="1"/>
  <c r="O27" i="12"/>
  <c r="Q27" i="12"/>
  <c r="U27" i="12"/>
  <c r="U22" i="12" s="1"/>
  <c r="G31" i="12"/>
  <c r="I31" i="12"/>
  <c r="I30" i="12" s="1"/>
  <c r="K31" i="12"/>
  <c r="M31" i="12"/>
  <c r="O31" i="12"/>
  <c r="Q31" i="12"/>
  <c r="U31" i="12"/>
  <c r="U30" i="12" s="1"/>
  <c r="G32" i="12"/>
  <c r="M32" i="12" s="1"/>
  <c r="M30" i="12" s="1"/>
  <c r="I32" i="12"/>
  <c r="K32" i="12"/>
  <c r="O32" i="12"/>
  <c r="Q32" i="12"/>
  <c r="U32" i="12"/>
  <c r="G33" i="12"/>
  <c r="I51" i="1" s="1"/>
  <c r="I33" i="12"/>
  <c r="U33" i="12"/>
  <c r="G34" i="12"/>
  <c r="I34" i="12"/>
  <c r="K34" i="12"/>
  <c r="K33" i="12" s="1"/>
  <c r="M34" i="12"/>
  <c r="M33" i="12" s="1"/>
  <c r="O34" i="12"/>
  <c r="O33" i="12" s="1"/>
  <c r="Q34" i="12"/>
  <c r="Q33" i="12" s="1"/>
  <c r="U34" i="12"/>
  <c r="K38" i="12"/>
  <c r="G39" i="12"/>
  <c r="M39" i="12" s="1"/>
  <c r="M38" i="12" s="1"/>
  <c r="I39" i="12"/>
  <c r="I38" i="12" s="1"/>
  <c r="K39" i="12"/>
  <c r="O39" i="12"/>
  <c r="O38" i="12" s="1"/>
  <c r="Q39" i="12"/>
  <c r="Q38" i="12" s="1"/>
  <c r="U39" i="12"/>
  <c r="U38" i="12" s="1"/>
  <c r="G43" i="12"/>
  <c r="M43" i="12" s="1"/>
  <c r="M42" i="12" s="1"/>
  <c r="I43" i="12"/>
  <c r="K43" i="12"/>
  <c r="O43" i="12"/>
  <c r="Q43" i="12"/>
  <c r="Q42" i="12" s="1"/>
  <c r="U43" i="12"/>
  <c r="G47" i="12"/>
  <c r="I47" i="12"/>
  <c r="K47" i="12"/>
  <c r="M47" i="12"/>
  <c r="O47" i="12"/>
  <c r="Q47" i="12"/>
  <c r="U47" i="12"/>
  <c r="G49" i="12"/>
  <c r="M49" i="12" s="1"/>
  <c r="I49" i="12"/>
  <c r="K49" i="12"/>
  <c r="O49" i="12"/>
  <c r="Q49" i="12"/>
  <c r="U49" i="12"/>
  <c r="I51" i="12"/>
  <c r="G52" i="12"/>
  <c r="I52" i="12"/>
  <c r="K52" i="12"/>
  <c r="K51" i="12" s="1"/>
  <c r="M52" i="12"/>
  <c r="O52" i="12"/>
  <c r="Q52" i="12"/>
  <c r="U52" i="12"/>
  <c r="G54" i="12"/>
  <c r="G51" i="12" s="1"/>
  <c r="I54" i="1" s="1"/>
  <c r="I54" i="12"/>
  <c r="K54" i="12"/>
  <c r="M54" i="12"/>
  <c r="M51" i="12" s="1"/>
  <c r="O54" i="12"/>
  <c r="O51" i="12" s="1"/>
  <c r="Q54" i="12"/>
  <c r="U54" i="12"/>
  <c r="G56" i="12"/>
  <c r="G55" i="12" s="1"/>
  <c r="I55" i="1" s="1"/>
  <c r="I17" i="1" s="1"/>
  <c r="I56" i="12"/>
  <c r="K56" i="12"/>
  <c r="O56" i="12"/>
  <c r="Q56" i="12"/>
  <c r="U56" i="12"/>
  <c r="G58" i="12"/>
  <c r="I58" i="12"/>
  <c r="K58" i="12"/>
  <c r="M58" i="12"/>
  <c r="O58" i="12"/>
  <c r="Q58" i="12"/>
  <c r="U58" i="12"/>
  <c r="G59" i="12"/>
  <c r="I59" i="12"/>
  <c r="K59" i="12"/>
  <c r="M59" i="12"/>
  <c r="O59" i="12"/>
  <c r="O55" i="12" s="1"/>
  <c r="Q59" i="12"/>
  <c r="U59" i="12"/>
  <c r="G61" i="12"/>
  <c r="M61" i="12" s="1"/>
  <c r="I61" i="12"/>
  <c r="K61" i="12"/>
  <c r="O61" i="12"/>
  <c r="Q61" i="12"/>
  <c r="U61" i="12"/>
  <c r="G65" i="12"/>
  <c r="I65" i="12"/>
  <c r="K65" i="12"/>
  <c r="M65" i="12"/>
  <c r="O65" i="12"/>
  <c r="Q65" i="12"/>
  <c r="U65" i="12"/>
  <c r="G68" i="12"/>
  <c r="I68" i="12"/>
  <c r="K68" i="12"/>
  <c r="O68" i="12"/>
  <c r="Q68" i="12"/>
  <c r="U68" i="12"/>
  <c r="G69" i="12"/>
  <c r="M69" i="12" s="1"/>
  <c r="I69" i="12"/>
  <c r="K69" i="12"/>
  <c r="O69" i="12"/>
  <c r="Q69" i="12"/>
  <c r="U69" i="12"/>
  <c r="G70" i="12"/>
  <c r="M70" i="12" s="1"/>
  <c r="I70" i="12"/>
  <c r="K70" i="12"/>
  <c r="O70" i="12"/>
  <c r="Q70" i="12"/>
  <c r="U70" i="12"/>
  <c r="G71" i="12"/>
  <c r="I71" i="12"/>
  <c r="K71" i="12"/>
  <c r="M71" i="12"/>
  <c r="O71" i="12"/>
  <c r="Q71" i="12"/>
  <c r="U71" i="12"/>
  <c r="G72" i="12"/>
  <c r="I72" i="12"/>
  <c r="K72" i="12"/>
  <c r="M72" i="12"/>
  <c r="O72" i="12"/>
  <c r="Q72" i="12"/>
  <c r="U72" i="12"/>
  <c r="I20" i="1"/>
  <c r="I18" i="1"/>
  <c r="G27" i="1"/>
  <c r="J28" i="1"/>
  <c r="J26" i="1"/>
  <c r="G38" i="1"/>
  <c r="F38" i="1"/>
  <c r="H32" i="1"/>
  <c r="J23" i="1"/>
  <c r="J24" i="1"/>
  <c r="J25" i="1"/>
  <c r="J27" i="1"/>
  <c r="E24" i="1"/>
  <c r="E26" i="1"/>
  <c r="F40" i="1" l="1"/>
  <c r="I67" i="12"/>
  <c r="U55" i="12"/>
  <c r="Q55" i="12"/>
  <c r="O67" i="12"/>
  <c r="U67" i="12"/>
  <c r="K55" i="12"/>
  <c r="U42" i="12"/>
  <c r="G42" i="12"/>
  <c r="I53" i="1" s="1"/>
  <c r="Q30" i="12"/>
  <c r="I22" i="12"/>
  <c r="O15" i="12"/>
  <c r="U8" i="12"/>
  <c r="K8" i="12"/>
  <c r="G8" i="12"/>
  <c r="Q67" i="12"/>
  <c r="G67" i="12"/>
  <c r="I56" i="1" s="1"/>
  <c r="I19" i="1" s="1"/>
  <c r="K42" i="12"/>
  <c r="I42" i="12"/>
  <c r="K30" i="12"/>
  <c r="I8" i="12"/>
  <c r="AD74" i="12"/>
  <c r="G39" i="1" s="1"/>
  <c r="G40" i="1" s="1"/>
  <c r="G25" i="1" s="1"/>
  <c r="G26" i="1" s="1"/>
  <c r="G38" i="12"/>
  <c r="I52" i="1" s="1"/>
  <c r="K67" i="12"/>
  <c r="I55" i="12"/>
  <c r="U51" i="12"/>
  <c r="Q51" i="12"/>
  <c r="O42" i="12"/>
  <c r="O30" i="12"/>
  <c r="G22" i="12"/>
  <c r="I49" i="1" s="1"/>
  <c r="Q15" i="12"/>
  <c r="M15" i="12"/>
  <c r="G28" i="1"/>
  <c r="G23" i="1"/>
  <c r="G30" i="12"/>
  <c r="I50" i="1" s="1"/>
  <c r="M68" i="12"/>
  <c r="M67" i="12" s="1"/>
  <c r="M56" i="12"/>
  <c r="M55" i="12" s="1"/>
  <c r="M27" i="12"/>
  <c r="M22" i="12" s="1"/>
  <c r="G74" i="12" l="1"/>
  <c r="I47" i="1"/>
  <c r="H39" i="1"/>
  <c r="G29" i="1"/>
  <c r="G24" i="1"/>
  <c r="H40" i="1" l="1"/>
  <c r="I39" i="1"/>
  <c r="I40" i="1" s="1"/>
  <c r="J39" i="1" s="1"/>
  <c r="J40" i="1" s="1"/>
  <c r="I16" i="1"/>
  <c r="I21" i="1" s="1"/>
  <c r="I5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<sst xmlns="http://schemas.openxmlformats.org/spreadsheetml/2006/main" count="343" uniqueCount="187">
  <si>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</si>
  <si>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</si>
  <si>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</si>
  <si>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</si>
  <si>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</si>
  <si>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</si>
  <si>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</si>
  <si>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</si>
  <si>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</si>
  <si>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</si>
  <si>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</si>
  <si>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</si>
  <si>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</si>
  <si>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</si>
  <si>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</si>
  <si>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</si>
  <si>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</si>
  <si>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</si>
  <si>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</si>
  <si>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</si>
  <si>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</si>
  <si>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</si>
  <si>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</si>
  <si>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</si>
  <si>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</si>
  <si>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</si>
  <si>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</si>
  <si>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</si>
  <si>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</si>
  <si>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</si>
  <si>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</si>
  <si>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</si>
  <si>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</si>
  <si>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</si>
  <si>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</si>
  <si>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</si>
  <si>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</si>
  <si>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</si>
  <si>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</si>
  <si>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</si>
  <si>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</si>
  <si>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</si>
  <si>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</si>
  <si>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Český Krumlov</t>
  </si>
  <si>
    <t>Rozpočet:</t>
  </si>
  <si>
    <t>Misto</t>
  </si>
  <si>
    <t>Ivo Heřmánek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</si>
  <si>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</si>
  <si>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</si>
  <si>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</si>
  <si>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</si>
  <si>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</si>
  <si>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</si>
  <si>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</si>
  <si>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</si>
  <si>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</si>
  <si>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</si>
  <si>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</si>
  <si>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</si>
  <si>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</si>
  <si>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</si>
  <si>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93</t>
  </si>
  <si>
    <t>Dokončovací práce inž.staveb</t>
  </si>
  <si>
    <t>96</t>
  </si>
  <si>
    <t>Bourání konstrukcí</t>
  </si>
  <si>
    <t>97</t>
  </si>
  <si>
    <t>Prorážení otvorů</t>
  </si>
  <si>
    <t>771</t>
  </si>
  <si>
    <t>Podlahy z dlaždic a obklady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</si>
  <si>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</si>
  <si>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</si>
  <si>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</si>
  <si>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</si>
  <si>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</si>
  <si>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</si>
  <si>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</si>
  <si>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</si>
  <si>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</si>
  <si>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</si>
  <si>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</si>
  <si>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</si>
  <si>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</si>
  <si>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</si>
  <si>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</si>
  <si>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</si>
  <si>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</si>
  <si>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</si>
  <si>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</si>
  <si>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</si>
  <si>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</si>
  <si>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</si>
  <si>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</si>
  <si>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</si>
  <si>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</si>
  <si>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</si>
  <si>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</si>
  <si>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</si>
  <si>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</si>
  <si>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130001101R00</t>
  </si>
  <si>
    <t>Příplatek za ztížené hloubení v blízkosti vedení</t>
  </si>
  <si>
    <t>m3</t>
  </si>
  <si>
    <t>POL1_0</t>
  </si>
  <si>
    <t>113106121R00</t>
  </si>
  <si>
    <t>Rozebrání dlažeb z betonových dlaždic na sucho</t>
  </si>
  <si>
    <t>m2</t>
  </si>
  <si>
    <t>ve dveře:5*1,6</t>
  </si>
  <si>
    <t>VV</t>
  </si>
  <si>
    <t>ulice levá část:4*1,5 +12*1,5</t>
  </si>
  <si>
    <t>do ulice pravá část:8*1,5</t>
  </si>
  <si>
    <t>žlaby:21,5*0,6</t>
  </si>
  <si>
    <t>434191421R00</t>
  </si>
  <si>
    <t>Osazení stupňů kamenných na desku, broušených</t>
  </si>
  <si>
    <t>m</t>
  </si>
  <si>
    <t>sněrem k nákladní rampě:1,35</t>
  </si>
  <si>
    <t>boční schodiště:1,9+2,6</t>
  </si>
  <si>
    <t>v ulici:2,35+2,65+2,95+0,3+0,6</t>
  </si>
  <si>
    <t>43410000101</t>
  </si>
  <si>
    <t>Schodiště ze železobetonu kompletní</t>
  </si>
  <si>
    <t>u nakládací rampy:1,8*1,6</t>
  </si>
  <si>
    <t>596811111RT5</t>
  </si>
  <si>
    <t>Kladení dlaždic kom.pro pěší, lože z kameniva těž., včetně dlaždic betonových HBB 50/50/6 cm</t>
  </si>
  <si>
    <t>56475111101</t>
  </si>
  <si>
    <t>Podklad z kameniva drceného vel.16-32 mm,tl. 15 cm</t>
  </si>
  <si>
    <t>dlažby:44</t>
  </si>
  <si>
    <t>871318111R00</t>
  </si>
  <si>
    <t>Kladení drenážního potrubí z plastických hmot</t>
  </si>
  <si>
    <t>89519111101</t>
  </si>
  <si>
    <t>Drenážní šachtice normální z Plast trub 400mm vš., zavíčkování</t>
  </si>
  <si>
    <t>kus</t>
  </si>
  <si>
    <t>916561111R00</t>
  </si>
  <si>
    <t>Osazení záhon.obrubníků do lože z C 12/15 s opěrou</t>
  </si>
  <si>
    <t>ve dvoře:5</t>
  </si>
  <si>
    <t>ulice levá část:4 +12</t>
  </si>
  <si>
    <t>do ulice pravá část:8</t>
  </si>
  <si>
    <t>935111111R00</t>
  </si>
  <si>
    <t>Osazení přík. žlabu do štěrkopísku z tvárnic 50 cm</t>
  </si>
  <si>
    <t>ulice levá část:12</t>
  </si>
  <si>
    <t>do ulice pravá část:8+1,5</t>
  </si>
  <si>
    <t>963022819R00</t>
  </si>
  <si>
    <t>Bourání kamenných.schodišťových stupňů</t>
  </si>
  <si>
    <t>961044111R00</t>
  </si>
  <si>
    <t>Bourání základů z betonu prostého</t>
  </si>
  <si>
    <t>pod schodišti:2</t>
  </si>
  <si>
    <t>963053935R00</t>
  </si>
  <si>
    <t>Bourání ŽB schod.ramen monolit. zazděných oboustr.</t>
  </si>
  <si>
    <t>u nakládací rampy:1,8*1,6*0,6</t>
  </si>
  <si>
    <t>979100013RA0</t>
  </si>
  <si>
    <t>Odvoz suti a vyb.hmot do 15 km, vnitrost. 15 m</t>
  </si>
  <si>
    <t>t</t>
  </si>
  <si>
    <t>POL2_0</t>
  </si>
  <si>
    <t>7,8522+6,268</t>
  </si>
  <si>
    <t>979990103R00</t>
  </si>
  <si>
    <t>Poplatek za skládku suti - beton do 30x30 cm</t>
  </si>
  <si>
    <t>771275511R00</t>
  </si>
  <si>
    <t>Montáž keram.dlaždic a schodovek na stupnice,TM</t>
  </si>
  <si>
    <t>u nakládací rampy:1,6*3</t>
  </si>
  <si>
    <t>771275521R00</t>
  </si>
  <si>
    <t>Montáž keramických dlaždic na podstupnice, TM</t>
  </si>
  <si>
    <t>771575109R00</t>
  </si>
  <si>
    <t>Montáž podlah keram.,hladké, tmel, 30x30 cm</t>
  </si>
  <si>
    <t>u nakládací rampy:1,2*1,6</t>
  </si>
  <si>
    <t>597642000R01</t>
  </si>
  <si>
    <t>Dlažba Taurus</t>
  </si>
  <si>
    <t>POL3_0</t>
  </si>
  <si>
    <t>1,92</t>
  </si>
  <si>
    <t>podstupnice:4,8*0,3</t>
  </si>
  <si>
    <t>0,2</t>
  </si>
  <si>
    <t>597642000R02</t>
  </si>
  <si>
    <t>Schododvky Taurus</t>
  </si>
  <si>
    <t>ks</t>
  </si>
  <si>
    <t>6*3</t>
  </si>
  <si>
    <t>005211030R</t>
  </si>
  <si>
    <t xml:space="preserve">Dočasná dopravní opatření </t>
  </si>
  <si>
    <t>Soubor</t>
  </si>
  <si>
    <t>005121010R</t>
  </si>
  <si>
    <t>Vybudování zařízení staveniště</t>
  </si>
  <si>
    <t>005121020R</t>
  </si>
  <si>
    <t xml:space="preserve">Provoz zařízení staveniště </t>
  </si>
  <si>
    <t>005121030R</t>
  </si>
  <si>
    <t>Odstranění zařízení staveniště</t>
  </si>
  <si>
    <t>005111021R</t>
  </si>
  <si>
    <t>Vytyčení inženýrských sítí</t>
  </si>
  <si>
    <t/>
  </si>
  <si>
    <t>SUM</t>
  </si>
  <si>
    <t>POPUZIV</t>
  </si>
  <si>
    <t>END</t>
  </si>
  <si>
    <t>Český Krumlov, TŠ TGMasaryka - sanace suterénních zdí - dodatek 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</si>
</sst>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4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5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5" t="s">
        <v>39</v>
      </c>
      <c r="B2" s="205"/>
      <c r="C2" s="205"/>
      <c r="D2" s="205"/>
      <c r="E2" s="205"/>
      <c r="F2" s="205"/>
      <c r="G2" s="20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0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06" t="s">
        <v>42</v>
      </c>
      <c r="C1" s="207"/>
      <c r="D1" s="207"/>
      <c r="E1" s="207"/>
      <c r="F1" s="207"/>
      <c r="G1" s="207"/>
      <c r="H1" s="207"/>
      <c r="I1" s="207"/>
      <c r="J1" s="208"/>
    </row>
    <row r="2" spans="1:15" ht="23.25" customHeight="1" x14ac:dyDescent="0.2">
      <c r="A2" s="4"/>
      <c r="B2" s="81" t="s">
        <v>40</v>
      </c>
      <c r="C2" s="82"/>
      <c r="D2" s="232" t="s">
        <v>186</v>
      </c>
      <c r="E2" s="233"/>
      <c r="F2" s="233"/>
      <c r="G2" s="233"/>
      <c r="H2" s="233"/>
      <c r="I2" s="233"/>
      <c r="J2" s="234"/>
      <c r="O2" s="2"/>
    </row>
    <row r="3" spans="1:15" ht="23.25" customHeight="1" x14ac:dyDescent="0.2">
      <c r="A3" s="4"/>
      <c r="B3" s="83" t="s">
        <v>45</v>
      </c>
      <c r="C3" s="84"/>
      <c r="D3" s="225" t="s">
        <v>43</v>
      </c>
      <c r="E3" s="226"/>
      <c r="F3" s="226"/>
      <c r="G3" s="226"/>
      <c r="H3" s="226"/>
      <c r="I3" s="226"/>
      <c r="J3" s="227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6"/>
      <c r="E11" s="236"/>
      <c r="F11" s="236"/>
      <c r="G11" s="236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23"/>
      <c r="E12" s="223"/>
      <c r="F12" s="223"/>
      <c r="G12" s="223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24"/>
      <c r="E13" s="224"/>
      <c r="F13" s="224"/>
      <c r="G13" s="224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46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35"/>
      <c r="F15" s="235"/>
      <c r="G15" s="220"/>
      <c r="H15" s="220"/>
      <c r="I15" s="220" t="s">
        <v>28</v>
      </c>
      <c r="J15" s="221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15"/>
      <c r="F16" s="222"/>
      <c r="G16" s="215"/>
      <c r="H16" s="222"/>
      <c r="I16" s="215">
        <f>SUMIF(F47:F56,A16,I47:I56)+SUMIF(F47:F56,"PSU",I47:I56)</f>
        <v>0</v>
      </c>
      <c r="J16" s="216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15"/>
      <c r="F17" s="222"/>
      <c r="G17" s="215"/>
      <c r="H17" s="222"/>
      <c r="I17" s="215">
        <f>SUMIF(F47:F56,A17,I47:I56)</f>
        <v>0</v>
      </c>
      <c r="J17" s="216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15"/>
      <c r="F18" s="222"/>
      <c r="G18" s="215"/>
      <c r="H18" s="222"/>
      <c r="I18" s="215">
        <f>SUMIF(F47:F56,A18,I47:I56)</f>
        <v>0</v>
      </c>
      <c r="J18" s="216"/>
    </row>
    <row r="19" spans="1:10" ht="23.25" customHeight="1" x14ac:dyDescent="0.2">
      <c r="A19" s="141" t="s">
        <v>69</v>
      </c>
      <c r="B19" s="142" t="s">
        <v>26</v>
      </c>
      <c r="C19" s="58"/>
      <c r="D19" s="59"/>
      <c r="E19" s="215"/>
      <c r="F19" s="222"/>
      <c r="G19" s="215"/>
      <c r="H19" s="222"/>
      <c r="I19" s="215">
        <f>SUMIF(F47:F56,A19,I47:I56)</f>
        <v>0</v>
      </c>
      <c r="J19" s="216"/>
    </row>
    <row r="20" spans="1:10" ht="23.25" customHeight="1" x14ac:dyDescent="0.2">
      <c r="A20" s="141" t="s">
        <v>70</v>
      </c>
      <c r="B20" s="142" t="s">
        <v>27</v>
      </c>
      <c r="C20" s="58"/>
      <c r="D20" s="59"/>
      <c r="E20" s="215"/>
      <c r="F20" s="222"/>
      <c r="G20" s="215"/>
      <c r="H20" s="222"/>
      <c r="I20" s="215">
        <f>SUMIF(F47:F56,A20,I47:I56)</f>
        <v>0</v>
      </c>
      <c r="J20" s="216"/>
    </row>
    <row r="21" spans="1:10" ht="23.25" customHeight="1" x14ac:dyDescent="0.2">
      <c r="A21" s="4"/>
      <c r="B21" s="74" t="s">
        <v>28</v>
      </c>
      <c r="C21" s="75"/>
      <c r="D21" s="76"/>
      <c r="E21" s="217"/>
      <c r="F21" s="218"/>
      <c r="G21" s="217"/>
      <c r="H21" s="218"/>
      <c r="I21" s="217">
        <f>SUM(I16:J20)</f>
        <v>0</v>
      </c>
      <c r="J21" s="228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13">
        <f>ZakladDPHSniVypocet</f>
        <v>0</v>
      </c>
      <c r="H23" s="214"/>
      <c r="I23" s="214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8">
        <f>ZakladDPHSni*SazbaDPH1/100</f>
        <v>0</v>
      </c>
      <c r="H24" s="239"/>
      <c r="I24" s="239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13">
        <f>ZakladDPHZaklVypocet</f>
        <v>0</v>
      </c>
      <c r="H25" s="214"/>
      <c r="I25" s="214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9">
        <f>ZakladDPHZakl*SazbaDPH2/100</f>
        <v>0</v>
      </c>
      <c r="H26" s="210"/>
      <c r="I26" s="210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11">
        <f>0</f>
        <v>0</v>
      </c>
      <c r="H27" s="211"/>
      <c r="I27" s="211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19">
        <f>ZakladDPHSniVypocet+ZakladDPHZaklVypocet</f>
        <v>0</v>
      </c>
      <c r="H28" s="219"/>
      <c r="I28" s="219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12">
        <f>ZakladDPHSni+DPHSni+ZakladDPHZakl+DPHZakl+Zaokrouhleni</f>
        <v>0</v>
      </c>
      <c r="H29" s="212"/>
      <c r="I29" s="212"/>
      <c r="J29" s="119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44536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7" t="s">
        <v>2</v>
      </c>
      <c r="E35" s="237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/>
      <c r="C39" s="240"/>
      <c r="D39" s="241"/>
      <c r="E39" s="241"/>
      <c r="F39" s="108">
        <f>' Pol'!AC74</f>
        <v>0</v>
      </c>
      <c r="G39" s="109">
        <f>' Pol'!AD74</f>
        <v>0</v>
      </c>
      <c r="H39" s="110">
        <f>(F39*SazbaDPH1/100)+(G39*SazbaDPH2/100)</f>
        <v>0</v>
      </c>
      <c r="I39" s="110">
        <f>F39+G39+H39</f>
        <v>0</v>
      </c>
      <c r="J39" s="104" t="str">
        <f>IF(_xlfn.SINGLE(CenaCelkemVypocet)=0,"",I39/_xlfn.SINGLE(CenaCelkemVypocet)*100)</f>
        <v/>
      </c>
    </row>
    <row r="40" spans="1:10" ht="25.5" hidden="1" customHeight="1" x14ac:dyDescent="0.2">
      <c r="A40" s="97"/>
      <c r="B40" s="242" t="s">
        <v>47</v>
      </c>
      <c r="C40" s="243"/>
      <c r="D40" s="243"/>
      <c r="E40" s="244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49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50</v>
      </c>
      <c r="G46" s="129"/>
      <c r="H46" s="129"/>
      <c r="I46" s="245" t="s">
        <v>28</v>
      </c>
      <c r="J46" s="245"/>
    </row>
    <row r="47" spans="1:10" ht="25.5" customHeight="1" x14ac:dyDescent="0.2">
      <c r="A47" s="122"/>
      <c r="B47" s="130" t="s">
        <v>51</v>
      </c>
      <c r="C47" s="247" t="s">
        <v>52</v>
      </c>
      <c r="D47" s="248"/>
      <c r="E47" s="248"/>
      <c r="F47" s="132" t="s">
        <v>23</v>
      </c>
      <c r="G47" s="133"/>
      <c r="H47" s="133"/>
      <c r="I47" s="246">
        <f>' Pol'!G8</f>
        <v>0</v>
      </c>
      <c r="J47" s="246"/>
    </row>
    <row r="48" spans="1:10" ht="25.5" customHeight="1" x14ac:dyDescent="0.2">
      <c r="A48" s="122"/>
      <c r="B48" s="124" t="s">
        <v>53</v>
      </c>
      <c r="C48" s="230" t="s">
        <v>54</v>
      </c>
      <c r="D48" s="231"/>
      <c r="E48" s="231"/>
      <c r="F48" s="134" t="s">
        <v>23</v>
      </c>
      <c r="G48" s="135"/>
      <c r="H48" s="135"/>
      <c r="I48" s="229">
        <f>' Pol'!G15</f>
        <v>0</v>
      </c>
      <c r="J48" s="229"/>
    </row>
    <row r="49" spans="1:10" ht="25.5" customHeight="1" x14ac:dyDescent="0.2">
      <c r="A49" s="122"/>
      <c r="B49" s="124" t="s">
        <v>55</v>
      </c>
      <c r="C49" s="230" t="s">
        <v>56</v>
      </c>
      <c r="D49" s="231"/>
      <c r="E49" s="231"/>
      <c r="F49" s="134" t="s">
        <v>23</v>
      </c>
      <c r="G49" s="135"/>
      <c r="H49" s="135"/>
      <c r="I49" s="229">
        <f>' Pol'!G22</f>
        <v>0</v>
      </c>
      <c r="J49" s="229"/>
    </row>
    <row r="50" spans="1:10" ht="25.5" customHeight="1" x14ac:dyDescent="0.2">
      <c r="A50" s="122"/>
      <c r="B50" s="124" t="s">
        <v>57</v>
      </c>
      <c r="C50" s="230" t="s">
        <v>58</v>
      </c>
      <c r="D50" s="231"/>
      <c r="E50" s="231"/>
      <c r="F50" s="134" t="s">
        <v>23</v>
      </c>
      <c r="G50" s="135"/>
      <c r="H50" s="135"/>
      <c r="I50" s="229">
        <f>' Pol'!G30</f>
        <v>0</v>
      </c>
      <c r="J50" s="229"/>
    </row>
    <row r="51" spans="1:10" ht="25.5" customHeight="1" x14ac:dyDescent="0.2">
      <c r="A51" s="122"/>
      <c r="B51" s="124" t="s">
        <v>59</v>
      </c>
      <c r="C51" s="230" t="s">
        <v>60</v>
      </c>
      <c r="D51" s="231"/>
      <c r="E51" s="231"/>
      <c r="F51" s="134" t="s">
        <v>23</v>
      </c>
      <c r="G51" s="135"/>
      <c r="H51" s="135"/>
      <c r="I51" s="229">
        <f>' Pol'!G33</f>
        <v>0</v>
      </c>
      <c r="J51" s="229"/>
    </row>
    <row r="52" spans="1:10" ht="25.5" customHeight="1" x14ac:dyDescent="0.2">
      <c r="A52" s="122"/>
      <c r="B52" s="124" t="s">
        <v>61</v>
      </c>
      <c r="C52" s="230" t="s">
        <v>62</v>
      </c>
      <c r="D52" s="231"/>
      <c r="E52" s="231"/>
      <c r="F52" s="134" t="s">
        <v>23</v>
      </c>
      <c r="G52" s="135"/>
      <c r="H52" s="135"/>
      <c r="I52" s="229">
        <f>' Pol'!G38</f>
        <v>0</v>
      </c>
      <c r="J52" s="229"/>
    </row>
    <row r="53" spans="1:10" ht="25.5" customHeight="1" x14ac:dyDescent="0.2">
      <c r="A53" s="122"/>
      <c r="B53" s="124" t="s">
        <v>63</v>
      </c>
      <c r="C53" s="230" t="s">
        <v>64</v>
      </c>
      <c r="D53" s="231"/>
      <c r="E53" s="231"/>
      <c r="F53" s="134" t="s">
        <v>23</v>
      </c>
      <c r="G53" s="135"/>
      <c r="H53" s="135"/>
      <c r="I53" s="229">
        <f>' Pol'!G42</f>
        <v>0</v>
      </c>
      <c r="J53" s="229"/>
    </row>
    <row r="54" spans="1:10" ht="25.5" customHeight="1" x14ac:dyDescent="0.2">
      <c r="A54" s="122"/>
      <c r="B54" s="124" t="s">
        <v>65</v>
      </c>
      <c r="C54" s="230" t="s">
        <v>66</v>
      </c>
      <c r="D54" s="231"/>
      <c r="E54" s="231"/>
      <c r="F54" s="134" t="s">
        <v>23</v>
      </c>
      <c r="G54" s="135"/>
      <c r="H54" s="135"/>
      <c r="I54" s="229">
        <f>' Pol'!G51</f>
        <v>0</v>
      </c>
      <c r="J54" s="229"/>
    </row>
    <row r="55" spans="1:10" ht="25.5" customHeight="1" x14ac:dyDescent="0.2">
      <c r="A55" s="122"/>
      <c r="B55" s="124" t="s">
        <v>67</v>
      </c>
      <c r="C55" s="230" t="s">
        <v>68</v>
      </c>
      <c r="D55" s="231"/>
      <c r="E55" s="231"/>
      <c r="F55" s="134" t="s">
        <v>24</v>
      </c>
      <c r="G55" s="135"/>
      <c r="H55" s="135"/>
      <c r="I55" s="229">
        <f>' Pol'!G55</f>
        <v>0</v>
      </c>
      <c r="J55" s="229"/>
    </row>
    <row r="56" spans="1:10" ht="25.5" customHeight="1" x14ac:dyDescent="0.2">
      <c r="A56" s="122"/>
      <c r="B56" s="131" t="s">
        <v>69</v>
      </c>
      <c r="C56" s="250" t="s">
        <v>26</v>
      </c>
      <c r="D56" s="251"/>
      <c r="E56" s="251"/>
      <c r="F56" s="136" t="s">
        <v>69</v>
      </c>
      <c r="G56" s="137"/>
      <c r="H56" s="137"/>
      <c r="I56" s="249">
        <f>' Pol'!G67</f>
        <v>0</v>
      </c>
      <c r="J56" s="249"/>
    </row>
    <row r="57" spans="1:10" ht="25.5" customHeight="1" x14ac:dyDescent="0.2">
      <c r="A57" s="123"/>
      <c r="B57" s="127" t="s">
        <v>1</v>
      </c>
      <c r="C57" s="127"/>
      <c r="D57" s="128"/>
      <c r="E57" s="128"/>
      <c r="F57" s="138"/>
      <c r="G57" s="139"/>
      <c r="H57" s="139"/>
      <c r="I57" s="252">
        <f>SUM(I47:I56)</f>
        <v>0</v>
      </c>
      <c r="J57" s="252"/>
    </row>
    <row r="58" spans="1:10" x14ac:dyDescent="0.2">
      <c r="F58" s="140"/>
      <c r="G58" s="96"/>
      <c r="H58" s="140"/>
      <c r="I58" s="96"/>
      <c r="J58" s="96"/>
    </row>
    <row r="59" spans="1:10" x14ac:dyDescent="0.2">
      <c r="F59" s="140"/>
      <c r="G59" s="96"/>
      <c r="H59" s="140"/>
      <c r="I59" s="96"/>
      <c r="J59" s="96"/>
    </row>
    <row r="60" spans="1:10" x14ac:dyDescent="0.2">
      <c r="F60" s="140"/>
      <c r="G60" s="96"/>
      <c r="H60" s="140"/>
      <c r="I60" s="96"/>
      <c r="J60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I55:J55"/>
    <mergeCell ref="C55:E55"/>
    <mergeCell ref="I56:J56"/>
    <mergeCell ref="C56:E56"/>
    <mergeCell ref="I57:J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3" t="s">
        <v>6</v>
      </c>
      <c r="B1" s="253"/>
      <c r="C1" s="254"/>
      <c r="D1" s="253"/>
      <c r="E1" s="253"/>
      <c r="F1" s="253"/>
      <c r="G1" s="253"/>
    </row>
    <row r="2" spans="1:7" ht="24.95" customHeight="1" x14ac:dyDescent="0.2">
      <c r="A2" s="79" t="s">
        <v>41</v>
      </c>
      <c r="B2" s="78"/>
      <c r="C2" s="255"/>
      <c r="D2" s="255"/>
      <c r="E2" s="255"/>
      <c r="F2" s="255"/>
      <c r="G2" s="256"/>
    </row>
    <row r="3" spans="1:7" ht="24.95" hidden="1" customHeight="1" x14ac:dyDescent="0.2">
      <c r="A3" s="79" t="s">
        <v>7</v>
      </c>
      <c r="B3" s="78"/>
      <c r="C3" s="255"/>
      <c r="D3" s="255"/>
      <c r="E3" s="255"/>
      <c r="F3" s="255"/>
      <c r="G3" s="256"/>
    </row>
    <row r="4" spans="1:7" ht="24.95" hidden="1" customHeight="1" x14ac:dyDescent="0.2">
      <c r="A4" s="79" t="s">
        <v>8</v>
      </c>
      <c r="B4" s="78"/>
      <c r="C4" s="255"/>
      <c r="D4" s="255"/>
      <c r="E4" s="255"/>
      <c r="F4" s="255"/>
      <c r="G4" s="256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84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69" t="s">
        <v>6</v>
      </c>
      <c r="B1" s="269"/>
      <c r="C1" s="269"/>
      <c r="D1" s="269"/>
      <c r="E1" s="269"/>
      <c r="F1" s="269"/>
      <c r="G1" s="269"/>
      <c r="AE1" t="s">
        <v>72</v>
      </c>
    </row>
    <row r="2" spans="1:60" ht="24.95" customHeight="1" x14ac:dyDescent="0.2">
      <c r="A2" s="145" t="s">
        <v>71</v>
      </c>
      <c r="B2" s="143"/>
      <c r="C2" s="270" t="s">
        <v>186</v>
      </c>
      <c r="D2" s="271"/>
      <c r="E2" s="271"/>
      <c r="F2" s="271"/>
      <c r="G2" s="272"/>
      <c r="AE2" t="s">
        <v>73</v>
      </c>
    </row>
    <row r="3" spans="1:60" ht="24.95" customHeight="1" x14ac:dyDescent="0.2">
      <c r="A3" s="146" t="s">
        <v>7</v>
      </c>
      <c r="B3" s="144"/>
      <c r="C3" s="273" t="s">
        <v>43</v>
      </c>
      <c r="D3" s="274"/>
      <c r="E3" s="274"/>
      <c r="F3" s="274"/>
      <c r="G3" s="275"/>
      <c r="AE3" t="s">
        <v>74</v>
      </c>
    </row>
    <row r="4" spans="1:60" ht="24.95" hidden="1" customHeight="1" x14ac:dyDescent="0.2">
      <c r="A4" s="146" t="s">
        <v>8</v>
      </c>
      <c r="B4" s="144"/>
      <c r="C4" s="273"/>
      <c r="D4" s="274"/>
      <c r="E4" s="274"/>
      <c r="F4" s="274"/>
      <c r="G4" s="275"/>
      <c r="AE4" t="s">
        <v>75</v>
      </c>
    </row>
    <row r="5" spans="1:60" hidden="1" x14ac:dyDescent="0.2">
      <c r="A5" s="147" t="s">
        <v>76</v>
      </c>
      <c r="B5" s="148"/>
      <c r="C5" s="149"/>
      <c r="D5" s="150"/>
      <c r="E5" s="150"/>
      <c r="F5" s="150"/>
      <c r="G5" s="151"/>
      <c r="AE5" t="s">
        <v>77</v>
      </c>
    </row>
    <row r="7" spans="1:60" ht="38.25" x14ac:dyDescent="0.2">
      <c r="A7" s="156" t="s">
        <v>78</v>
      </c>
      <c r="B7" s="157" t="s">
        <v>79</v>
      </c>
      <c r="C7" s="157" t="s">
        <v>80</v>
      </c>
      <c r="D7" s="156" t="s">
        <v>81</v>
      </c>
      <c r="E7" s="156" t="s">
        <v>82</v>
      </c>
      <c r="F7" s="152" t="s">
        <v>83</v>
      </c>
      <c r="G7" s="177" t="s">
        <v>28</v>
      </c>
      <c r="H7" s="178" t="s">
        <v>29</v>
      </c>
      <c r="I7" s="178" t="s">
        <v>84</v>
      </c>
      <c r="J7" s="178" t="s">
        <v>30</v>
      </c>
      <c r="K7" s="178" t="s">
        <v>85</v>
      </c>
      <c r="L7" s="178" t="s">
        <v>86</v>
      </c>
      <c r="M7" s="178" t="s">
        <v>87</v>
      </c>
      <c r="N7" s="178" t="s">
        <v>88</v>
      </c>
      <c r="O7" s="178" t="s">
        <v>89</v>
      </c>
      <c r="P7" s="178" t="s">
        <v>90</v>
      </c>
      <c r="Q7" s="178" t="s">
        <v>91</v>
      </c>
      <c r="R7" s="178" t="s">
        <v>92</v>
      </c>
      <c r="S7" s="178" t="s">
        <v>93</v>
      </c>
      <c r="T7" s="178" t="s">
        <v>94</v>
      </c>
      <c r="U7" s="159" t="s">
        <v>95</v>
      </c>
    </row>
    <row r="8" spans="1:60" x14ac:dyDescent="0.2">
      <c r="A8" s="179" t="s">
        <v>96</v>
      </c>
      <c r="B8" s="180" t="s">
        <v>51</v>
      </c>
      <c r="C8" s="181" t="s">
        <v>52</v>
      </c>
      <c r="D8" s="182"/>
      <c r="E8" s="183"/>
      <c r="F8" s="184"/>
      <c r="G8" s="184">
        <f>SUMIF(AE9:AE14,"&lt;&gt;NOR",G9:G14)</f>
        <v>0</v>
      </c>
      <c r="H8" s="184"/>
      <c r="I8" s="184">
        <f>SUM(I9:I14)</f>
        <v>0</v>
      </c>
      <c r="J8" s="184"/>
      <c r="K8" s="184">
        <f>SUM(K9:K14)</f>
        <v>0</v>
      </c>
      <c r="L8" s="184"/>
      <c r="M8" s="184">
        <f>SUM(M9:M14)</f>
        <v>0</v>
      </c>
      <c r="N8" s="158"/>
      <c r="O8" s="158">
        <f>SUM(O9:O14)</f>
        <v>0</v>
      </c>
      <c r="P8" s="158"/>
      <c r="Q8" s="158">
        <f>SUM(Q9:Q14)</f>
        <v>7.8521999999999998</v>
      </c>
      <c r="R8" s="158"/>
      <c r="S8" s="158"/>
      <c r="T8" s="179"/>
      <c r="U8" s="158">
        <f>SUM(U9:U14)</f>
        <v>61.99</v>
      </c>
      <c r="AE8" t="s">
        <v>97</v>
      </c>
    </row>
    <row r="9" spans="1:60" outlineLevel="1" x14ac:dyDescent="0.2">
      <c r="A9" s="154">
        <v>1</v>
      </c>
      <c r="B9" s="160" t="s">
        <v>98</v>
      </c>
      <c r="C9" s="197" t="s">
        <v>99</v>
      </c>
      <c r="D9" s="162" t="s">
        <v>100</v>
      </c>
      <c r="E9" s="170">
        <v>30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63">
        <v>0</v>
      </c>
      <c r="O9" s="163">
        <f>ROUND(E9*N9,5)</f>
        <v>0</v>
      </c>
      <c r="P9" s="163">
        <v>0</v>
      </c>
      <c r="Q9" s="163">
        <f>ROUND(E9*P9,5)</f>
        <v>0</v>
      </c>
      <c r="R9" s="163"/>
      <c r="S9" s="163"/>
      <c r="T9" s="164">
        <v>1.7629999999999999</v>
      </c>
      <c r="U9" s="163">
        <f>ROUND(E9*T9,2)</f>
        <v>52.89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101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54">
        <v>2</v>
      </c>
      <c r="B10" s="160" t="s">
        <v>102</v>
      </c>
      <c r="C10" s="197" t="s">
        <v>103</v>
      </c>
      <c r="D10" s="162" t="s">
        <v>104</v>
      </c>
      <c r="E10" s="170">
        <v>56.9</v>
      </c>
      <c r="F10" s="174"/>
      <c r="G10" s="175">
        <f>ROUND(E10*F10,2)</f>
        <v>0</v>
      </c>
      <c r="H10" s="174"/>
      <c r="I10" s="175">
        <f>ROUND(E10*H10,2)</f>
        <v>0</v>
      </c>
      <c r="J10" s="174"/>
      <c r="K10" s="175">
        <f>ROUND(E10*J10,2)</f>
        <v>0</v>
      </c>
      <c r="L10" s="175">
        <v>21</v>
      </c>
      <c r="M10" s="175">
        <f>G10*(1+L10/100)</f>
        <v>0</v>
      </c>
      <c r="N10" s="163">
        <v>0</v>
      </c>
      <c r="O10" s="163">
        <f>ROUND(E10*N10,5)</f>
        <v>0</v>
      </c>
      <c r="P10" s="163">
        <v>0.13800000000000001</v>
      </c>
      <c r="Q10" s="163">
        <f>ROUND(E10*P10,5)</f>
        <v>7.8521999999999998</v>
      </c>
      <c r="R10" s="163"/>
      <c r="S10" s="163"/>
      <c r="T10" s="164">
        <v>0.16</v>
      </c>
      <c r="U10" s="163">
        <f>ROUND(E10*T10,2)</f>
        <v>9.1</v>
      </c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101</v>
      </c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/>
      <c r="B11" s="160"/>
      <c r="C11" s="198" t="s">
        <v>105</v>
      </c>
      <c r="D11" s="165"/>
      <c r="E11" s="171">
        <v>8</v>
      </c>
      <c r="F11" s="175"/>
      <c r="G11" s="175"/>
      <c r="H11" s="175"/>
      <c r="I11" s="175"/>
      <c r="J11" s="175"/>
      <c r="K11" s="175"/>
      <c r="L11" s="175"/>
      <c r="M11" s="175"/>
      <c r="N11" s="163"/>
      <c r="O11" s="163"/>
      <c r="P11" s="163"/>
      <c r="Q11" s="163"/>
      <c r="R11" s="163"/>
      <c r="S11" s="163"/>
      <c r="T11" s="164"/>
      <c r="U11" s="163"/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106</v>
      </c>
      <c r="AF11" s="153">
        <v>0</v>
      </c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54"/>
      <c r="B12" s="160"/>
      <c r="C12" s="198" t="s">
        <v>107</v>
      </c>
      <c r="D12" s="165"/>
      <c r="E12" s="171">
        <v>24</v>
      </c>
      <c r="F12" s="175"/>
      <c r="G12" s="175"/>
      <c r="H12" s="175"/>
      <c r="I12" s="175"/>
      <c r="J12" s="175"/>
      <c r="K12" s="175"/>
      <c r="L12" s="175"/>
      <c r="M12" s="175"/>
      <c r="N12" s="163"/>
      <c r="O12" s="163"/>
      <c r="P12" s="163"/>
      <c r="Q12" s="163"/>
      <c r="R12" s="163"/>
      <c r="S12" s="163"/>
      <c r="T12" s="164"/>
      <c r="U12" s="163"/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106</v>
      </c>
      <c r="AF12" s="153">
        <v>0</v>
      </c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54"/>
      <c r="B13" s="160"/>
      <c r="C13" s="198" t="s">
        <v>108</v>
      </c>
      <c r="D13" s="165"/>
      <c r="E13" s="171">
        <v>12</v>
      </c>
      <c r="F13" s="175"/>
      <c r="G13" s="175"/>
      <c r="H13" s="175"/>
      <c r="I13" s="175"/>
      <c r="J13" s="175"/>
      <c r="K13" s="175"/>
      <c r="L13" s="175"/>
      <c r="M13" s="175"/>
      <c r="N13" s="163"/>
      <c r="O13" s="163"/>
      <c r="P13" s="163"/>
      <c r="Q13" s="163"/>
      <c r="R13" s="163"/>
      <c r="S13" s="163"/>
      <c r="T13" s="164"/>
      <c r="U13" s="163"/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106</v>
      </c>
      <c r="AF13" s="153">
        <v>0</v>
      </c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4"/>
      <c r="B14" s="160"/>
      <c r="C14" s="198" t="s">
        <v>109</v>
      </c>
      <c r="D14" s="165"/>
      <c r="E14" s="171">
        <v>12.9</v>
      </c>
      <c r="F14" s="175"/>
      <c r="G14" s="175"/>
      <c r="H14" s="175"/>
      <c r="I14" s="175"/>
      <c r="J14" s="175"/>
      <c r="K14" s="175"/>
      <c r="L14" s="175"/>
      <c r="M14" s="175"/>
      <c r="N14" s="163"/>
      <c r="O14" s="163"/>
      <c r="P14" s="163"/>
      <c r="Q14" s="163"/>
      <c r="R14" s="163"/>
      <c r="S14" s="163"/>
      <c r="T14" s="164"/>
      <c r="U14" s="163"/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106</v>
      </c>
      <c r="AF14" s="153">
        <v>0</v>
      </c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x14ac:dyDescent="0.2">
      <c r="A15" s="155" t="s">
        <v>96</v>
      </c>
      <c r="B15" s="161" t="s">
        <v>53</v>
      </c>
      <c r="C15" s="199" t="s">
        <v>54</v>
      </c>
      <c r="D15" s="166"/>
      <c r="E15" s="172"/>
      <c r="F15" s="176"/>
      <c r="G15" s="176">
        <f>SUMIF(AE16:AE21,"&lt;&gt;NOR",G16:G21)</f>
        <v>0</v>
      </c>
      <c r="H15" s="176"/>
      <c r="I15" s="176">
        <f>SUM(I16:I21)</f>
        <v>0</v>
      </c>
      <c r="J15" s="176"/>
      <c r="K15" s="176">
        <f>SUM(K16:K21)</f>
        <v>0</v>
      </c>
      <c r="L15" s="176"/>
      <c r="M15" s="176">
        <f>SUM(M16:M21)</f>
        <v>0</v>
      </c>
      <c r="N15" s="167"/>
      <c r="O15" s="167">
        <f>SUM(O16:O21)</f>
        <v>2.4464100000000002</v>
      </c>
      <c r="P15" s="167"/>
      <c r="Q15" s="167">
        <f>SUM(Q16:Q21)</f>
        <v>0</v>
      </c>
      <c r="R15" s="167"/>
      <c r="S15" s="167"/>
      <c r="T15" s="168"/>
      <c r="U15" s="167">
        <f>SUM(U16:U21)</f>
        <v>63.82</v>
      </c>
      <c r="AE15" t="s">
        <v>97</v>
      </c>
    </row>
    <row r="16" spans="1:60" outlineLevel="1" x14ac:dyDescent="0.2">
      <c r="A16" s="154">
        <v>3</v>
      </c>
      <c r="B16" s="160" t="s">
        <v>110</v>
      </c>
      <c r="C16" s="197" t="s">
        <v>111</v>
      </c>
      <c r="D16" s="162" t="s">
        <v>112</v>
      </c>
      <c r="E16" s="170">
        <v>14.7</v>
      </c>
      <c r="F16" s="174"/>
      <c r="G16" s="175">
        <f>ROUND(E16*F16,2)</f>
        <v>0</v>
      </c>
      <c r="H16" s="174"/>
      <c r="I16" s="175">
        <f>ROUND(E16*H16,2)</f>
        <v>0</v>
      </c>
      <c r="J16" s="174"/>
      <c r="K16" s="175">
        <f>ROUND(E16*J16,2)</f>
        <v>0</v>
      </c>
      <c r="L16" s="175">
        <v>21</v>
      </c>
      <c r="M16" s="175">
        <f>G16*(1+L16/100)</f>
        <v>0</v>
      </c>
      <c r="N16" s="163">
        <v>3.4610000000000002E-2</v>
      </c>
      <c r="O16" s="163">
        <f>ROUND(E16*N16,5)</f>
        <v>0.50876999999999994</v>
      </c>
      <c r="P16" s="163">
        <v>0</v>
      </c>
      <c r="Q16" s="163">
        <f>ROUND(E16*P16,5)</f>
        <v>0</v>
      </c>
      <c r="R16" s="163"/>
      <c r="S16" s="163"/>
      <c r="T16" s="164">
        <v>1.349</v>
      </c>
      <c r="U16" s="163">
        <f>ROUND(E16*T16,2)</f>
        <v>19.829999999999998</v>
      </c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101</v>
      </c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54"/>
      <c r="B17" s="160"/>
      <c r="C17" s="198" t="s">
        <v>113</v>
      </c>
      <c r="D17" s="165"/>
      <c r="E17" s="171">
        <v>1.35</v>
      </c>
      <c r="F17" s="175"/>
      <c r="G17" s="175"/>
      <c r="H17" s="175"/>
      <c r="I17" s="175"/>
      <c r="J17" s="175"/>
      <c r="K17" s="175"/>
      <c r="L17" s="175"/>
      <c r="M17" s="175"/>
      <c r="N17" s="163"/>
      <c r="O17" s="163"/>
      <c r="P17" s="163"/>
      <c r="Q17" s="163"/>
      <c r="R17" s="163"/>
      <c r="S17" s="163"/>
      <c r="T17" s="164"/>
      <c r="U17" s="163"/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106</v>
      </c>
      <c r="AF17" s="153">
        <v>0</v>
      </c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54"/>
      <c r="B18" s="160"/>
      <c r="C18" s="198" t="s">
        <v>114</v>
      </c>
      <c r="D18" s="165"/>
      <c r="E18" s="171">
        <v>4.5</v>
      </c>
      <c r="F18" s="175"/>
      <c r="G18" s="175"/>
      <c r="H18" s="175"/>
      <c r="I18" s="175"/>
      <c r="J18" s="175"/>
      <c r="K18" s="175"/>
      <c r="L18" s="175"/>
      <c r="M18" s="175"/>
      <c r="N18" s="163"/>
      <c r="O18" s="163"/>
      <c r="P18" s="163"/>
      <c r="Q18" s="163"/>
      <c r="R18" s="163"/>
      <c r="S18" s="163"/>
      <c r="T18" s="164"/>
      <c r="U18" s="163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106</v>
      </c>
      <c r="AF18" s="153">
        <v>0</v>
      </c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54"/>
      <c r="B19" s="160"/>
      <c r="C19" s="198" t="s">
        <v>115</v>
      </c>
      <c r="D19" s="165"/>
      <c r="E19" s="171">
        <v>8.85</v>
      </c>
      <c r="F19" s="175"/>
      <c r="G19" s="175"/>
      <c r="H19" s="175"/>
      <c r="I19" s="175"/>
      <c r="J19" s="175"/>
      <c r="K19" s="175"/>
      <c r="L19" s="175"/>
      <c r="M19" s="175"/>
      <c r="N19" s="163"/>
      <c r="O19" s="163"/>
      <c r="P19" s="163"/>
      <c r="Q19" s="163"/>
      <c r="R19" s="163"/>
      <c r="S19" s="163"/>
      <c r="T19" s="164"/>
      <c r="U19" s="163"/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106</v>
      </c>
      <c r="AF19" s="153">
        <v>0</v>
      </c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54">
        <v>4</v>
      </c>
      <c r="B20" s="160" t="s">
        <v>116</v>
      </c>
      <c r="C20" s="197" t="s">
        <v>117</v>
      </c>
      <c r="D20" s="162" t="s">
        <v>104</v>
      </c>
      <c r="E20" s="170">
        <v>2.88</v>
      </c>
      <c r="F20" s="174"/>
      <c r="G20" s="175">
        <f>ROUND(E20*F20,2)</f>
        <v>0</v>
      </c>
      <c r="H20" s="174"/>
      <c r="I20" s="175">
        <f>ROUND(E20*H20,2)</f>
        <v>0</v>
      </c>
      <c r="J20" s="174"/>
      <c r="K20" s="175">
        <f>ROUND(E20*J20,2)</f>
        <v>0</v>
      </c>
      <c r="L20" s="175">
        <v>21</v>
      </c>
      <c r="M20" s="175">
        <f>G20*(1+L20/100)</f>
        <v>0</v>
      </c>
      <c r="N20" s="163">
        <v>0.67279</v>
      </c>
      <c r="O20" s="163">
        <f>ROUND(E20*N20,5)</f>
        <v>1.93764</v>
      </c>
      <c r="P20" s="163">
        <v>0</v>
      </c>
      <c r="Q20" s="163">
        <f>ROUND(E20*P20,5)</f>
        <v>0</v>
      </c>
      <c r="R20" s="163"/>
      <c r="S20" s="163"/>
      <c r="T20" s="164">
        <v>15.27398</v>
      </c>
      <c r="U20" s="163">
        <f>ROUND(E20*T20,2)</f>
        <v>43.99</v>
      </c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101</v>
      </c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54"/>
      <c r="B21" s="160"/>
      <c r="C21" s="198" t="s">
        <v>118</v>
      </c>
      <c r="D21" s="165"/>
      <c r="E21" s="171">
        <v>2.88</v>
      </c>
      <c r="F21" s="175"/>
      <c r="G21" s="175"/>
      <c r="H21" s="175"/>
      <c r="I21" s="175"/>
      <c r="J21" s="175"/>
      <c r="K21" s="175"/>
      <c r="L21" s="175"/>
      <c r="M21" s="175"/>
      <c r="N21" s="163"/>
      <c r="O21" s="163"/>
      <c r="P21" s="163"/>
      <c r="Q21" s="163"/>
      <c r="R21" s="163"/>
      <c r="S21" s="163"/>
      <c r="T21" s="164"/>
      <c r="U21" s="163"/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106</v>
      </c>
      <c r="AF21" s="153">
        <v>0</v>
      </c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x14ac:dyDescent="0.2">
      <c r="A22" s="155" t="s">
        <v>96</v>
      </c>
      <c r="B22" s="161" t="s">
        <v>55</v>
      </c>
      <c r="C22" s="199" t="s">
        <v>56</v>
      </c>
      <c r="D22" s="166"/>
      <c r="E22" s="172"/>
      <c r="F22" s="176"/>
      <c r="G22" s="176">
        <f>SUMIF(AE23:AE29,"&lt;&gt;NOR",G23:G29)</f>
        <v>0</v>
      </c>
      <c r="H22" s="176"/>
      <c r="I22" s="176">
        <f>SUM(I23:I29)</f>
        <v>0</v>
      </c>
      <c r="J22" s="176"/>
      <c r="K22" s="176">
        <f>SUM(K23:K29)</f>
        <v>0</v>
      </c>
      <c r="L22" s="176"/>
      <c r="M22" s="176">
        <f>SUM(M23:M29)</f>
        <v>0</v>
      </c>
      <c r="N22" s="167"/>
      <c r="O22" s="167">
        <f>SUM(O23:O29)</f>
        <v>27.384329999999999</v>
      </c>
      <c r="P22" s="167"/>
      <c r="Q22" s="167">
        <f>SUM(Q23:Q29)</f>
        <v>0</v>
      </c>
      <c r="R22" s="167"/>
      <c r="S22" s="167"/>
      <c r="T22" s="168"/>
      <c r="U22" s="167">
        <f>SUM(U23:U29)</f>
        <v>17.98</v>
      </c>
      <c r="AE22" t="s">
        <v>97</v>
      </c>
    </row>
    <row r="23" spans="1:60" ht="22.5" outlineLevel="1" x14ac:dyDescent="0.2">
      <c r="A23" s="154">
        <v>5</v>
      </c>
      <c r="B23" s="160" t="s">
        <v>119</v>
      </c>
      <c r="C23" s="197" t="s">
        <v>120</v>
      </c>
      <c r="D23" s="162" t="s">
        <v>104</v>
      </c>
      <c r="E23" s="170">
        <v>44</v>
      </c>
      <c r="F23" s="174"/>
      <c r="G23" s="175">
        <f>ROUND(E23*F23,2)</f>
        <v>0</v>
      </c>
      <c r="H23" s="174"/>
      <c r="I23" s="175">
        <f>ROUND(E23*H23,2)</f>
        <v>0</v>
      </c>
      <c r="J23" s="174"/>
      <c r="K23" s="175">
        <f>ROUND(E23*J23,2)</f>
        <v>0</v>
      </c>
      <c r="L23" s="175">
        <v>21</v>
      </c>
      <c r="M23" s="175">
        <f>G23*(1+L23/100)</f>
        <v>0</v>
      </c>
      <c r="N23" s="163">
        <v>0.20532</v>
      </c>
      <c r="O23" s="163">
        <f>ROUND(E23*N23,5)</f>
        <v>9.0340799999999994</v>
      </c>
      <c r="P23" s="163">
        <v>0</v>
      </c>
      <c r="Q23" s="163">
        <f>ROUND(E23*P23,5)</f>
        <v>0</v>
      </c>
      <c r="R23" s="163"/>
      <c r="S23" s="163"/>
      <c r="T23" s="164">
        <v>0.375</v>
      </c>
      <c r="U23" s="163">
        <f>ROUND(E23*T23,2)</f>
        <v>16.5</v>
      </c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101</v>
      </c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54"/>
      <c r="B24" s="160"/>
      <c r="C24" s="198" t="s">
        <v>105</v>
      </c>
      <c r="D24" s="165"/>
      <c r="E24" s="171">
        <v>8</v>
      </c>
      <c r="F24" s="175"/>
      <c r="G24" s="175"/>
      <c r="H24" s="175"/>
      <c r="I24" s="175"/>
      <c r="J24" s="175"/>
      <c r="K24" s="175"/>
      <c r="L24" s="175"/>
      <c r="M24" s="175"/>
      <c r="N24" s="163"/>
      <c r="O24" s="163"/>
      <c r="P24" s="163"/>
      <c r="Q24" s="163"/>
      <c r="R24" s="163"/>
      <c r="S24" s="163"/>
      <c r="T24" s="164"/>
      <c r="U24" s="163"/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106</v>
      </c>
      <c r="AF24" s="153">
        <v>0</v>
      </c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54"/>
      <c r="B25" s="160"/>
      <c r="C25" s="198" t="s">
        <v>107</v>
      </c>
      <c r="D25" s="165"/>
      <c r="E25" s="171">
        <v>24</v>
      </c>
      <c r="F25" s="175"/>
      <c r="G25" s="175"/>
      <c r="H25" s="175"/>
      <c r="I25" s="175"/>
      <c r="J25" s="175"/>
      <c r="K25" s="175"/>
      <c r="L25" s="175"/>
      <c r="M25" s="175"/>
      <c r="N25" s="163"/>
      <c r="O25" s="163"/>
      <c r="P25" s="163"/>
      <c r="Q25" s="163"/>
      <c r="R25" s="163"/>
      <c r="S25" s="163"/>
      <c r="T25" s="164"/>
      <c r="U25" s="163"/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106</v>
      </c>
      <c r="AF25" s="153">
        <v>0</v>
      </c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54"/>
      <c r="B26" s="160"/>
      <c r="C26" s="198" t="s">
        <v>108</v>
      </c>
      <c r="D26" s="165"/>
      <c r="E26" s="171">
        <v>12</v>
      </c>
      <c r="F26" s="175"/>
      <c r="G26" s="175"/>
      <c r="H26" s="175"/>
      <c r="I26" s="175"/>
      <c r="J26" s="175"/>
      <c r="K26" s="175"/>
      <c r="L26" s="175"/>
      <c r="M26" s="175"/>
      <c r="N26" s="163"/>
      <c r="O26" s="163"/>
      <c r="P26" s="163"/>
      <c r="Q26" s="163"/>
      <c r="R26" s="163"/>
      <c r="S26" s="163"/>
      <c r="T26" s="164"/>
      <c r="U26" s="163"/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106</v>
      </c>
      <c r="AF26" s="153">
        <v>0</v>
      </c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54">
        <v>6</v>
      </c>
      <c r="B27" s="160" t="s">
        <v>121</v>
      </c>
      <c r="C27" s="197" t="s">
        <v>122</v>
      </c>
      <c r="D27" s="162" t="s">
        <v>104</v>
      </c>
      <c r="E27" s="170">
        <v>56.9</v>
      </c>
      <c r="F27" s="174"/>
      <c r="G27" s="175">
        <f>ROUND(E27*F27,2)</f>
        <v>0</v>
      </c>
      <c r="H27" s="174"/>
      <c r="I27" s="175">
        <f>ROUND(E27*H27,2)</f>
        <v>0</v>
      </c>
      <c r="J27" s="174"/>
      <c r="K27" s="175">
        <f>ROUND(E27*J27,2)</f>
        <v>0</v>
      </c>
      <c r="L27" s="175">
        <v>21</v>
      </c>
      <c r="M27" s="175">
        <f>G27*(1+L27/100)</f>
        <v>0</v>
      </c>
      <c r="N27" s="163">
        <v>0.32250000000000001</v>
      </c>
      <c r="O27" s="163">
        <f>ROUND(E27*N27,5)</f>
        <v>18.350249999999999</v>
      </c>
      <c r="P27" s="163">
        <v>0</v>
      </c>
      <c r="Q27" s="163">
        <f>ROUND(E27*P27,5)</f>
        <v>0</v>
      </c>
      <c r="R27" s="163"/>
      <c r="S27" s="163"/>
      <c r="T27" s="164">
        <v>2.5999999999999999E-2</v>
      </c>
      <c r="U27" s="163">
        <f>ROUND(E27*T27,2)</f>
        <v>1.48</v>
      </c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101</v>
      </c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54"/>
      <c r="B28" s="160"/>
      <c r="C28" s="198" t="s">
        <v>123</v>
      </c>
      <c r="D28" s="165"/>
      <c r="E28" s="171">
        <v>44</v>
      </c>
      <c r="F28" s="175"/>
      <c r="G28" s="175"/>
      <c r="H28" s="175"/>
      <c r="I28" s="175"/>
      <c r="J28" s="175"/>
      <c r="K28" s="175"/>
      <c r="L28" s="175"/>
      <c r="M28" s="175"/>
      <c r="N28" s="163"/>
      <c r="O28" s="163"/>
      <c r="P28" s="163"/>
      <c r="Q28" s="163"/>
      <c r="R28" s="163"/>
      <c r="S28" s="163"/>
      <c r="T28" s="164"/>
      <c r="U28" s="163"/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106</v>
      </c>
      <c r="AF28" s="153">
        <v>0</v>
      </c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54"/>
      <c r="B29" s="160"/>
      <c r="C29" s="198" t="s">
        <v>109</v>
      </c>
      <c r="D29" s="165"/>
      <c r="E29" s="171">
        <v>12.9</v>
      </c>
      <c r="F29" s="175"/>
      <c r="G29" s="175"/>
      <c r="H29" s="175"/>
      <c r="I29" s="175"/>
      <c r="J29" s="175"/>
      <c r="K29" s="175"/>
      <c r="L29" s="175"/>
      <c r="M29" s="175"/>
      <c r="N29" s="163"/>
      <c r="O29" s="163"/>
      <c r="P29" s="163"/>
      <c r="Q29" s="163"/>
      <c r="R29" s="163"/>
      <c r="S29" s="163"/>
      <c r="T29" s="164"/>
      <c r="U29" s="163"/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106</v>
      </c>
      <c r="AF29" s="153">
        <v>0</v>
      </c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x14ac:dyDescent="0.2">
      <c r="A30" s="155" t="s">
        <v>96</v>
      </c>
      <c r="B30" s="161" t="s">
        <v>57</v>
      </c>
      <c r="C30" s="199" t="s">
        <v>58</v>
      </c>
      <c r="D30" s="166"/>
      <c r="E30" s="172"/>
      <c r="F30" s="176"/>
      <c r="G30" s="176">
        <f>SUMIF(AE31:AE32,"&lt;&gt;NOR",G31:G32)</f>
        <v>0</v>
      </c>
      <c r="H30" s="176"/>
      <c r="I30" s="176">
        <f>SUM(I31:I32)</f>
        <v>0</v>
      </c>
      <c r="J30" s="176"/>
      <c r="K30" s="176">
        <f>SUM(K31:K32)</f>
        <v>0</v>
      </c>
      <c r="L30" s="176"/>
      <c r="M30" s="176">
        <f>SUM(M31:M32)</f>
        <v>0</v>
      </c>
      <c r="N30" s="167"/>
      <c r="O30" s="167">
        <f>SUM(O31:O32)</f>
        <v>0.1128</v>
      </c>
      <c r="P30" s="167"/>
      <c r="Q30" s="167">
        <f>SUM(Q31:Q32)</f>
        <v>0</v>
      </c>
      <c r="R30" s="167"/>
      <c r="S30" s="167"/>
      <c r="T30" s="168"/>
      <c r="U30" s="167">
        <f>SUM(U31:U32)</f>
        <v>44.09</v>
      </c>
      <c r="AE30" t="s">
        <v>97</v>
      </c>
    </row>
    <row r="31" spans="1:60" outlineLevel="1" x14ac:dyDescent="0.2">
      <c r="A31" s="154">
        <v>7</v>
      </c>
      <c r="B31" s="160" t="s">
        <v>124</v>
      </c>
      <c r="C31" s="197" t="s">
        <v>125</v>
      </c>
      <c r="D31" s="162" t="s">
        <v>112</v>
      </c>
      <c r="E31" s="170">
        <v>161.25</v>
      </c>
      <c r="F31" s="174"/>
      <c r="G31" s="175">
        <f>ROUND(E31*F31,2)</f>
        <v>0</v>
      </c>
      <c r="H31" s="174"/>
      <c r="I31" s="175">
        <f>ROUND(E31*H31,2)</f>
        <v>0</v>
      </c>
      <c r="J31" s="174"/>
      <c r="K31" s="175">
        <f>ROUND(E31*J31,2)</f>
        <v>0</v>
      </c>
      <c r="L31" s="175">
        <v>21</v>
      </c>
      <c r="M31" s="175">
        <f>G31*(1+L31/100)</f>
        <v>0</v>
      </c>
      <c r="N31" s="163">
        <v>0</v>
      </c>
      <c r="O31" s="163">
        <f>ROUND(E31*N31,5)</f>
        <v>0</v>
      </c>
      <c r="P31" s="163">
        <v>0</v>
      </c>
      <c r="Q31" s="163">
        <f>ROUND(E31*P31,5)</f>
        <v>0</v>
      </c>
      <c r="R31" s="163"/>
      <c r="S31" s="163"/>
      <c r="T31" s="164">
        <v>0.05</v>
      </c>
      <c r="U31" s="163">
        <f>ROUND(E31*T31,2)</f>
        <v>8.06</v>
      </c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101</v>
      </c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ht="22.5" outlineLevel="1" x14ac:dyDescent="0.2">
      <c r="A32" s="154">
        <v>8</v>
      </c>
      <c r="B32" s="160" t="s">
        <v>126</v>
      </c>
      <c r="C32" s="197" t="s">
        <v>127</v>
      </c>
      <c r="D32" s="162" t="s">
        <v>128</v>
      </c>
      <c r="E32" s="170">
        <v>8</v>
      </c>
      <c r="F32" s="174"/>
      <c r="G32" s="175">
        <f>ROUND(E32*F32,2)</f>
        <v>0</v>
      </c>
      <c r="H32" s="174"/>
      <c r="I32" s="175">
        <f>ROUND(E32*H32,2)</f>
        <v>0</v>
      </c>
      <c r="J32" s="174"/>
      <c r="K32" s="175">
        <f>ROUND(E32*J32,2)</f>
        <v>0</v>
      </c>
      <c r="L32" s="175">
        <v>21</v>
      </c>
      <c r="M32" s="175">
        <f>G32*(1+L32/100)</f>
        <v>0</v>
      </c>
      <c r="N32" s="163">
        <v>1.41E-2</v>
      </c>
      <c r="O32" s="163">
        <f>ROUND(E32*N32,5)</f>
        <v>0.1128</v>
      </c>
      <c r="P32" s="163">
        <v>0</v>
      </c>
      <c r="Q32" s="163">
        <f>ROUND(E32*P32,5)</f>
        <v>0</v>
      </c>
      <c r="R32" s="163"/>
      <c r="S32" s="163"/>
      <c r="T32" s="164">
        <v>4.5039999999999996</v>
      </c>
      <c r="U32" s="163">
        <f>ROUND(E32*T32,2)</f>
        <v>36.03</v>
      </c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101</v>
      </c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x14ac:dyDescent="0.2">
      <c r="A33" s="155" t="s">
        <v>96</v>
      </c>
      <c r="B33" s="161" t="s">
        <v>59</v>
      </c>
      <c r="C33" s="199" t="s">
        <v>60</v>
      </c>
      <c r="D33" s="166"/>
      <c r="E33" s="172"/>
      <c r="F33" s="176"/>
      <c r="G33" s="176">
        <f>SUMIF(AE34:AE37,"&lt;&gt;NOR",G34:G37)</f>
        <v>0</v>
      </c>
      <c r="H33" s="176"/>
      <c r="I33" s="176">
        <f>SUM(I34:I37)</f>
        <v>0</v>
      </c>
      <c r="J33" s="176"/>
      <c r="K33" s="176">
        <f>SUM(K34:K37)</f>
        <v>0</v>
      </c>
      <c r="L33" s="176"/>
      <c r="M33" s="176">
        <f>SUM(M34:M37)</f>
        <v>0</v>
      </c>
      <c r="N33" s="167"/>
      <c r="O33" s="167">
        <f>SUM(O34:O37)</f>
        <v>2.9725000000000001</v>
      </c>
      <c r="P33" s="167"/>
      <c r="Q33" s="167">
        <f>SUM(Q34:Q37)</f>
        <v>0</v>
      </c>
      <c r="R33" s="167"/>
      <c r="S33" s="167"/>
      <c r="T33" s="168"/>
      <c r="U33" s="167">
        <f>SUM(U34:U37)</f>
        <v>4.0599999999999996</v>
      </c>
      <c r="AE33" t="s">
        <v>97</v>
      </c>
    </row>
    <row r="34" spans="1:60" ht="22.5" outlineLevel="1" x14ac:dyDescent="0.2">
      <c r="A34" s="154">
        <v>9</v>
      </c>
      <c r="B34" s="160" t="s">
        <v>129</v>
      </c>
      <c r="C34" s="197" t="s">
        <v>130</v>
      </c>
      <c r="D34" s="162" t="s">
        <v>112</v>
      </c>
      <c r="E34" s="170">
        <v>29</v>
      </c>
      <c r="F34" s="174"/>
      <c r="G34" s="175">
        <f>ROUND(E34*F34,2)</f>
        <v>0</v>
      </c>
      <c r="H34" s="174"/>
      <c r="I34" s="175">
        <f>ROUND(E34*H34,2)</f>
        <v>0</v>
      </c>
      <c r="J34" s="174"/>
      <c r="K34" s="175">
        <f>ROUND(E34*J34,2)</f>
        <v>0</v>
      </c>
      <c r="L34" s="175">
        <v>21</v>
      </c>
      <c r="M34" s="175">
        <f>G34*(1+L34/100)</f>
        <v>0</v>
      </c>
      <c r="N34" s="163">
        <v>0.10249999999999999</v>
      </c>
      <c r="O34" s="163">
        <f>ROUND(E34*N34,5)</f>
        <v>2.9725000000000001</v>
      </c>
      <c r="P34" s="163">
        <v>0</v>
      </c>
      <c r="Q34" s="163">
        <f>ROUND(E34*P34,5)</f>
        <v>0</v>
      </c>
      <c r="R34" s="163"/>
      <c r="S34" s="163"/>
      <c r="T34" s="164">
        <v>0.14000000000000001</v>
      </c>
      <c r="U34" s="163">
        <f>ROUND(E34*T34,2)</f>
        <v>4.0599999999999996</v>
      </c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101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54"/>
      <c r="B35" s="160"/>
      <c r="C35" s="198" t="s">
        <v>131</v>
      </c>
      <c r="D35" s="165"/>
      <c r="E35" s="171">
        <v>5</v>
      </c>
      <c r="F35" s="175"/>
      <c r="G35" s="175"/>
      <c r="H35" s="175"/>
      <c r="I35" s="175"/>
      <c r="J35" s="175"/>
      <c r="K35" s="175"/>
      <c r="L35" s="175"/>
      <c r="M35" s="175"/>
      <c r="N35" s="163"/>
      <c r="O35" s="163"/>
      <c r="P35" s="163"/>
      <c r="Q35" s="163"/>
      <c r="R35" s="163"/>
      <c r="S35" s="163"/>
      <c r="T35" s="164"/>
      <c r="U35" s="163"/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106</v>
      </c>
      <c r="AF35" s="153">
        <v>0</v>
      </c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54"/>
      <c r="B36" s="160"/>
      <c r="C36" s="198" t="s">
        <v>132</v>
      </c>
      <c r="D36" s="165"/>
      <c r="E36" s="171">
        <v>16</v>
      </c>
      <c r="F36" s="175"/>
      <c r="G36" s="175"/>
      <c r="H36" s="175"/>
      <c r="I36" s="175"/>
      <c r="J36" s="175"/>
      <c r="K36" s="175"/>
      <c r="L36" s="175"/>
      <c r="M36" s="175"/>
      <c r="N36" s="163"/>
      <c r="O36" s="163"/>
      <c r="P36" s="163"/>
      <c r="Q36" s="163"/>
      <c r="R36" s="163"/>
      <c r="S36" s="163"/>
      <c r="T36" s="164"/>
      <c r="U36" s="163"/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106</v>
      </c>
      <c r="AF36" s="153">
        <v>0</v>
      </c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54"/>
      <c r="B37" s="160"/>
      <c r="C37" s="198" t="s">
        <v>133</v>
      </c>
      <c r="D37" s="165"/>
      <c r="E37" s="171">
        <v>8</v>
      </c>
      <c r="F37" s="175"/>
      <c r="G37" s="175"/>
      <c r="H37" s="175"/>
      <c r="I37" s="175"/>
      <c r="J37" s="175"/>
      <c r="K37" s="175"/>
      <c r="L37" s="175"/>
      <c r="M37" s="175"/>
      <c r="N37" s="163"/>
      <c r="O37" s="163"/>
      <c r="P37" s="163"/>
      <c r="Q37" s="163"/>
      <c r="R37" s="163"/>
      <c r="S37" s="163"/>
      <c r="T37" s="164"/>
      <c r="U37" s="163"/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106</v>
      </c>
      <c r="AF37" s="153">
        <v>0</v>
      </c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x14ac:dyDescent="0.2">
      <c r="A38" s="155" t="s">
        <v>96</v>
      </c>
      <c r="B38" s="161" t="s">
        <v>61</v>
      </c>
      <c r="C38" s="199" t="s">
        <v>62</v>
      </c>
      <c r="D38" s="166"/>
      <c r="E38" s="172"/>
      <c r="F38" s="176"/>
      <c r="G38" s="176">
        <f>SUMIF(AE39:AE41,"&lt;&gt;NOR",G39:G41)</f>
        <v>0</v>
      </c>
      <c r="H38" s="176"/>
      <c r="I38" s="176">
        <f>SUM(I39:I41)</f>
        <v>0</v>
      </c>
      <c r="J38" s="176"/>
      <c r="K38" s="176">
        <f>SUM(K39:K41)</f>
        <v>0</v>
      </c>
      <c r="L38" s="176"/>
      <c r="M38" s="176">
        <f>SUM(M39:M41)</f>
        <v>0</v>
      </c>
      <c r="N38" s="167"/>
      <c r="O38" s="167">
        <f>SUM(O39:O41)</f>
        <v>1.5662799999999999</v>
      </c>
      <c r="P38" s="167"/>
      <c r="Q38" s="167">
        <f>SUM(Q39:Q41)</f>
        <v>0</v>
      </c>
      <c r="R38" s="167"/>
      <c r="S38" s="167"/>
      <c r="T38" s="168"/>
      <c r="U38" s="167">
        <f>SUM(U39:U41)</f>
        <v>3.85</v>
      </c>
      <c r="AE38" t="s">
        <v>97</v>
      </c>
    </row>
    <row r="39" spans="1:60" outlineLevel="1" x14ac:dyDescent="0.2">
      <c r="A39" s="154">
        <v>10</v>
      </c>
      <c r="B39" s="160" t="s">
        <v>134</v>
      </c>
      <c r="C39" s="197" t="s">
        <v>135</v>
      </c>
      <c r="D39" s="162" t="s">
        <v>112</v>
      </c>
      <c r="E39" s="170">
        <v>21.5</v>
      </c>
      <c r="F39" s="174"/>
      <c r="G39" s="175">
        <f>ROUND(E39*F39,2)</f>
        <v>0</v>
      </c>
      <c r="H39" s="174"/>
      <c r="I39" s="175">
        <f>ROUND(E39*H39,2)</f>
        <v>0</v>
      </c>
      <c r="J39" s="174"/>
      <c r="K39" s="175">
        <f>ROUND(E39*J39,2)</f>
        <v>0</v>
      </c>
      <c r="L39" s="175">
        <v>21</v>
      </c>
      <c r="M39" s="175">
        <f>G39*(1+L39/100)</f>
        <v>0</v>
      </c>
      <c r="N39" s="163">
        <v>7.2849999999999998E-2</v>
      </c>
      <c r="O39" s="163">
        <f>ROUND(E39*N39,5)</f>
        <v>1.5662799999999999</v>
      </c>
      <c r="P39" s="163">
        <v>0</v>
      </c>
      <c r="Q39" s="163">
        <f>ROUND(E39*P39,5)</f>
        <v>0</v>
      </c>
      <c r="R39" s="163"/>
      <c r="S39" s="163"/>
      <c r="T39" s="164">
        <v>0.17899999999999999</v>
      </c>
      <c r="U39" s="163">
        <f>ROUND(E39*T39,2)</f>
        <v>3.85</v>
      </c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101</v>
      </c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54"/>
      <c r="B40" s="160"/>
      <c r="C40" s="198" t="s">
        <v>136</v>
      </c>
      <c r="D40" s="165"/>
      <c r="E40" s="171">
        <v>12</v>
      </c>
      <c r="F40" s="175"/>
      <c r="G40" s="175"/>
      <c r="H40" s="175"/>
      <c r="I40" s="175"/>
      <c r="J40" s="175"/>
      <c r="K40" s="175"/>
      <c r="L40" s="175"/>
      <c r="M40" s="175"/>
      <c r="N40" s="163"/>
      <c r="O40" s="163"/>
      <c r="P40" s="163"/>
      <c r="Q40" s="163"/>
      <c r="R40" s="163"/>
      <c r="S40" s="163"/>
      <c r="T40" s="164"/>
      <c r="U40" s="163"/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106</v>
      </c>
      <c r="AF40" s="153">
        <v>0</v>
      </c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54"/>
      <c r="B41" s="160"/>
      <c r="C41" s="198" t="s">
        <v>137</v>
      </c>
      <c r="D41" s="165"/>
      <c r="E41" s="171">
        <v>9.5</v>
      </c>
      <c r="F41" s="175"/>
      <c r="G41" s="175"/>
      <c r="H41" s="175"/>
      <c r="I41" s="175"/>
      <c r="J41" s="175"/>
      <c r="K41" s="175"/>
      <c r="L41" s="175"/>
      <c r="M41" s="175"/>
      <c r="N41" s="163"/>
      <c r="O41" s="163"/>
      <c r="P41" s="163"/>
      <c r="Q41" s="163"/>
      <c r="R41" s="163"/>
      <c r="S41" s="163"/>
      <c r="T41" s="164"/>
      <c r="U41" s="163"/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106</v>
      </c>
      <c r="AF41" s="153">
        <v>0</v>
      </c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x14ac:dyDescent="0.2">
      <c r="A42" s="155" t="s">
        <v>96</v>
      </c>
      <c r="B42" s="161" t="s">
        <v>63</v>
      </c>
      <c r="C42" s="199" t="s">
        <v>64</v>
      </c>
      <c r="D42" s="166"/>
      <c r="E42" s="172"/>
      <c r="F42" s="176"/>
      <c r="G42" s="176">
        <f>SUMIF(AE43:AE50,"&lt;&gt;NOR",G43:G50)</f>
        <v>0</v>
      </c>
      <c r="H42" s="176"/>
      <c r="I42" s="176">
        <f>SUM(I43:I50)</f>
        <v>0</v>
      </c>
      <c r="J42" s="176"/>
      <c r="K42" s="176">
        <f>SUM(K43:K50)</f>
        <v>0</v>
      </c>
      <c r="L42" s="176"/>
      <c r="M42" s="176">
        <f>SUM(M43:M50)</f>
        <v>0</v>
      </c>
      <c r="N42" s="167"/>
      <c r="O42" s="167">
        <f>SUM(O43:O50)</f>
        <v>0</v>
      </c>
      <c r="P42" s="167"/>
      <c r="Q42" s="167">
        <f>SUM(Q43:Q50)</f>
        <v>6.2684800000000003</v>
      </c>
      <c r="R42" s="167"/>
      <c r="S42" s="167"/>
      <c r="T42" s="168"/>
      <c r="U42" s="167">
        <f>SUM(U43:U50)</f>
        <v>22.81</v>
      </c>
      <c r="AE42" t="s">
        <v>97</v>
      </c>
    </row>
    <row r="43" spans="1:60" outlineLevel="1" x14ac:dyDescent="0.2">
      <c r="A43" s="154">
        <v>11</v>
      </c>
      <c r="B43" s="160" t="s">
        <v>138</v>
      </c>
      <c r="C43" s="197" t="s">
        <v>139</v>
      </c>
      <c r="D43" s="162" t="s">
        <v>112</v>
      </c>
      <c r="E43" s="170">
        <v>14.7</v>
      </c>
      <c r="F43" s="174"/>
      <c r="G43" s="175">
        <f>ROUND(E43*F43,2)</f>
        <v>0</v>
      </c>
      <c r="H43" s="174"/>
      <c r="I43" s="175">
        <f>ROUND(E43*H43,2)</f>
        <v>0</v>
      </c>
      <c r="J43" s="174"/>
      <c r="K43" s="175">
        <f>ROUND(E43*J43,2)</f>
        <v>0</v>
      </c>
      <c r="L43" s="175">
        <v>21</v>
      </c>
      <c r="M43" s="175">
        <f>G43*(1+L43/100)</f>
        <v>0</v>
      </c>
      <c r="N43" s="163">
        <v>0</v>
      </c>
      <c r="O43" s="163">
        <f>ROUND(E43*N43,5)</f>
        <v>0</v>
      </c>
      <c r="P43" s="163">
        <v>0.112</v>
      </c>
      <c r="Q43" s="163">
        <f>ROUND(E43*P43,5)</f>
        <v>1.6464000000000001</v>
      </c>
      <c r="R43" s="163"/>
      <c r="S43" s="163"/>
      <c r="T43" s="164">
        <v>0.28499999999999998</v>
      </c>
      <c r="U43" s="163">
        <f>ROUND(E43*T43,2)</f>
        <v>4.1900000000000004</v>
      </c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101</v>
      </c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54"/>
      <c r="B44" s="160"/>
      <c r="C44" s="198" t="s">
        <v>113</v>
      </c>
      <c r="D44" s="165"/>
      <c r="E44" s="171">
        <v>1.35</v>
      </c>
      <c r="F44" s="175"/>
      <c r="G44" s="175"/>
      <c r="H44" s="175"/>
      <c r="I44" s="175"/>
      <c r="J44" s="175"/>
      <c r="K44" s="175"/>
      <c r="L44" s="175"/>
      <c r="M44" s="175"/>
      <c r="N44" s="163"/>
      <c r="O44" s="163"/>
      <c r="P44" s="163"/>
      <c r="Q44" s="163"/>
      <c r="R44" s="163"/>
      <c r="S44" s="163"/>
      <c r="T44" s="164"/>
      <c r="U44" s="163"/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106</v>
      </c>
      <c r="AF44" s="153">
        <v>0</v>
      </c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54"/>
      <c r="B45" s="160"/>
      <c r="C45" s="198" t="s">
        <v>114</v>
      </c>
      <c r="D45" s="165"/>
      <c r="E45" s="171">
        <v>4.5</v>
      </c>
      <c r="F45" s="175"/>
      <c r="G45" s="175"/>
      <c r="H45" s="175"/>
      <c r="I45" s="175"/>
      <c r="J45" s="175"/>
      <c r="K45" s="175"/>
      <c r="L45" s="175"/>
      <c r="M45" s="175"/>
      <c r="N45" s="163"/>
      <c r="O45" s="163"/>
      <c r="P45" s="163"/>
      <c r="Q45" s="163"/>
      <c r="R45" s="163"/>
      <c r="S45" s="163"/>
      <c r="T45" s="164"/>
      <c r="U45" s="163"/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106</v>
      </c>
      <c r="AF45" s="153">
        <v>0</v>
      </c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54"/>
      <c r="B46" s="160"/>
      <c r="C46" s="198" t="s">
        <v>115</v>
      </c>
      <c r="D46" s="165"/>
      <c r="E46" s="171">
        <v>8.85</v>
      </c>
      <c r="F46" s="175"/>
      <c r="G46" s="175"/>
      <c r="H46" s="175"/>
      <c r="I46" s="175"/>
      <c r="J46" s="175"/>
      <c r="K46" s="175"/>
      <c r="L46" s="175"/>
      <c r="M46" s="175"/>
      <c r="N46" s="163"/>
      <c r="O46" s="163"/>
      <c r="P46" s="163"/>
      <c r="Q46" s="163"/>
      <c r="R46" s="163"/>
      <c r="S46" s="163"/>
      <c r="T46" s="164"/>
      <c r="U46" s="163"/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106</v>
      </c>
      <c r="AF46" s="153">
        <v>0</v>
      </c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54">
        <v>12</v>
      </c>
      <c r="B47" s="160" t="s">
        <v>140</v>
      </c>
      <c r="C47" s="197" t="s">
        <v>141</v>
      </c>
      <c r="D47" s="162" t="s">
        <v>100</v>
      </c>
      <c r="E47" s="170">
        <v>2</v>
      </c>
      <c r="F47" s="174"/>
      <c r="G47" s="175">
        <f>ROUND(E47*F47,2)</f>
        <v>0</v>
      </c>
      <c r="H47" s="174"/>
      <c r="I47" s="175">
        <f>ROUND(E47*H47,2)</f>
        <v>0</v>
      </c>
      <c r="J47" s="174"/>
      <c r="K47" s="175">
        <f>ROUND(E47*J47,2)</f>
        <v>0</v>
      </c>
      <c r="L47" s="175">
        <v>21</v>
      </c>
      <c r="M47" s="175">
        <f>G47*(1+L47/100)</f>
        <v>0</v>
      </c>
      <c r="N47" s="163">
        <v>0</v>
      </c>
      <c r="O47" s="163">
        <f>ROUND(E47*N47,5)</f>
        <v>0</v>
      </c>
      <c r="P47" s="163">
        <v>2</v>
      </c>
      <c r="Q47" s="163">
        <f>ROUND(E47*P47,5)</f>
        <v>4</v>
      </c>
      <c r="R47" s="163"/>
      <c r="S47" s="163"/>
      <c r="T47" s="164">
        <v>6.4359999999999999</v>
      </c>
      <c r="U47" s="163">
        <f>ROUND(E47*T47,2)</f>
        <v>12.87</v>
      </c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101</v>
      </c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54"/>
      <c r="B48" s="160"/>
      <c r="C48" s="198" t="s">
        <v>142</v>
      </c>
      <c r="D48" s="165"/>
      <c r="E48" s="171">
        <v>2</v>
      </c>
      <c r="F48" s="175"/>
      <c r="G48" s="175"/>
      <c r="H48" s="175"/>
      <c r="I48" s="175"/>
      <c r="J48" s="175"/>
      <c r="K48" s="175"/>
      <c r="L48" s="175"/>
      <c r="M48" s="175"/>
      <c r="N48" s="163"/>
      <c r="O48" s="163"/>
      <c r="P48" s="163"/>
      <c r="Q48" s="163"/>
      <c r="R48" s="163"/>
      <c r="S48" s="163"/>
      <c r="T48" s="164"/>
      <c r="U48" s="163"/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106</v>
      </c>
      <c r="AF48" s="153">
        <v>0</v>
      </c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ht="22.5" outlineLevel="1" x14ac:dyDescent="0.2">
      <c r="A49" s="154">
        <v>13</v>
      </c>
      <c r="B49" s="160" t="s">
        <v>143</v>
      </c>
      <c r="C49" s="197" t="s">
        <v>144</v>
      </c>
      <c r="D49" s="162" t="s">
        <v>104</v>
      </c>
      <c r="E49" s="170">
        <v>1.728</v>
      </c>
      <c r="F49" s="174"/>
      <c r="G49" s="175">
        <f>ROUND(E49*F49,2)</f>
        <v>0</v>
      </c>
      <c r="H49" s="174"/>
      <c r="I49" s="175">
        <f>ROUND(E49*H49,2)</f>
        <v>0</v>
      </c>
      <c r="J49" s="174"/>
      <c r="K49" s="175">
        <f>ROUND(E49*J49,2)</f>
        <v>0</v>
      </c>
      <c r="L49" s="175">
        <v>21</v>
      </c>
      <c r="M49" s="175">
        <f>G49*(1+L49/100)</f>
        <v>0</v>
      </c>
      <c r="N49" s="163">
        <v>0</v>
      </c>
      <c r="O49" s="163">
        <f>ROUND(E49*N49,5)</f>
        <v>0</v>
      </c>
      <c r="P49" s="163">
        <v>0.36</v>
      </c>
      <c r="Q49" s="163">
        <f>ROUND(E49*P49,5)</f>
        <v>0.62207999999999997</v>
      </c>
      <c r="R49" s="163"/>
      <c r="S49" s="163"/>
      <c r="T49" s="164">
        <v>3.33</v>
      </c>
      <c r="U49" s="163">
        <f>ROUND(E49*T49,2)</f>
        <v>5.75</v>
      </c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101</v>
      </c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54"/>
      <c r="B50" s="160"/>
      <c r="C50" s="198" t="s">
        <v>145</v>
      </c>
      <c r="D50" s="165"/>
      <c r="E50" s="171">
        <v>1.728</v>
      </c>
      <c r="F50" s="175"/>
      <c r="G50" s="175"/>
      <c r="H50" s="175"/>
      <c r="I50" s="175"/>
      <c r="J50" s="175"/>
      <c r="K50" s="175"/>
      <c r="L50" s="175"/>
      <c r="M50" s="175"/>
      <c r="N50" s="163"/>
      <c r="O50" s="163"/>
      <c r="P50" s="163"/>
      <c r="Q50" s="163"/>
      <c r="R50" s="163"/>
      <c r="S50" s="163"/>
      <c r="T50" s="164"/>
      <c r="U50" s="163"/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106</v>
      </c>
      <c r="AF50" s="153">
        <v>0</v>
      </c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x14ac:dyDescent="0.2">
      <c r="A51" s="155" t="s">
        <v>96</v>
      </c>
      <c r="B51" s="161" t="s">
        <v>65</v>
      </c>
      <c r="C51" s="199" t="s">
        <v>66</v>
      </c>
      <c r="D51" s="166"/>
      <c r="E51" s="172"/>
      <c r="F51" s="176"/>
      <c r="G51" s="176">
        <f>SUMIF(AE52:AE54,"&lt;&gt;NOR",G52:G54)</f>
        <v>0</v>
      </c>
      <c r="H51" s="176"/>
      <c r="I51" s="176">
        <f>SUM(I52:I54)</f>
        <v>0</v>
      </c>
      <c r="J51" s="176"/>
      <c r="K51" s="176">
        <f>SUM(K52:K54)</f>
        <v>0</v>
      </c>
      <c r="L51" s="176"/>
      <c r="M51" s="176">
        <f>SUM(M52:M54)</f>
        <v>0</v>
      </c>
      <c r="N51" s="167"/>
      <c r="O51" s="167">
        <f>SUM(O52:O54)</f>
        <v>0</v>
      </c>
      <c r="P51" s="167"/>
      <c r="Q51" s="167">
        <f>SUM(Q52:Q54)</f>
        <v>0</v>
      </c>
      <c r="R51" s="167"/>
      <c r="S51" s="167"/>
      <c r="T51" s="168"/>
      <c r="U51" s="167">
        <f>SUM(U52:U54)</f>
        <v>34.880000000000003</v>
      </c>
      <c r="AE51" t="s">
        <v>97</v>
      </c>
    </row>
    <row r="52" spans="1:60" outlineLevel="1" x14ac:dyDescent="0.2">
      <c r="A52" s="154">
        <v>14</v>
      </c>
      <c r="B52" s="160" t="s">
        <v>146</v>
      </c>
      <c r="C52" s="197" t="s">
        <v>147</v>
      </c>
      <c r="D52" s="162" t="s">
        <v>148</v>
      </c>
      <c r="E52" s="170">
        <v>14.120200000000001</v>
      </c>
      <c r="F52" s="174"/>
      <c r="G52" s="175">
        <f>ROUND(E52*F52,2)</f>
        <v>0</v>
      </c>
      <c r="H52" s="174"/>
      <c r="I52" s="175">
        <f>ROUND(E52*H52,2)</f>
        <v>0</v>
      </c>
      <c r="J52" s="174"/>
      <c r="K52" s="175">
        <f>ROUND(E52*J52,2)</f>
        <v>0</v>
      </c>
      <c r="L52" s="175">
        <v>21</v>
      </c>
      <c r="M52" s="175">
        <f>G52*(1+L52/100)</f>
        <v>0</v>
      </c>
      <c r="N52" s="163">
        <v>0</v>
      </c>
      <c r="O52" s="163">
        <f>ROUND(E52*N52,5)</f>
        <v>0</v>
      </c>
      <c r="P52" s="163">
        <v>0</v>
      </c>
      <c r="Q52" s="163">
        <f>ROUND(E52*P52,5)</f>
        <v>0</v>
      </c>
      <c r="R52" s="163"/>
      <c r="S52" s="163"/>
      <c r="T52" s="164">
        <v>2.4700000000000002</v>
      </c>
      <c r="U52" s="163">
        <f>ROUND(E52*T52,2)</f>
        <v>34.880000000000003</v>
      </c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149</v>
      </c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54"/>
      <c r="B53" s="160"/>
      <c r="C53" s="198" t="s">
        <v>150</v>
      </c>
      <c r="D53" s="165"/>
      <c r="E53" s="171">
        <v>14.120200000000001</v>
      </c>
      <c r="F53" s="175"/>
      <c r="G53" s="175"/>
      <c r="H53" s="175"/>
      <c r="I53" s="175"/>
      <c r="J53" s="175"/>
      <c r="K53" s="175"/>
      <c r="L53" s="175"/>
      <c r="M53" s="175"/>
      <c r="N53" s="163"/>
      <c r="O53" s="163"/>
      <c r="P53" s="163"/>
      <c r="Q53" s="163"/>
      <c r="R53" s="163"/>
      <c r="S53" s="163"/>
      <c r="T53" s="164"/>
      <c r="U53" s="163"/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106</v>
      </c>
      <c r="AF53" s="153">
        <v>0</v>
      </c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54">
        <v>15</v>
      </c>
      <c r="B54" s="160" t="s">
        <v>151</v>
      </c>
      <c r="C54" s="197" t="s">
        <v>152</v>
      </c>
      <c r="D54" s="162" t="s">
        <v>148</v>
      </c>
      <c r="E54" s="170">
        <v>14.120200000000001</v>
      </c>
      <c r="F54" s="174"/>
      <c r="G54" s="175">
        <f>ROUND(E54*F54,2)</f>
        <v>0</v>
      </c>
      <c r="H54" s="174"/>
      <c r="I54" s="175">
        <f>ROUND(E54*H54,2)</f>
        <v>0</v>
      </c>
      <c r="J54" s="174"/>
      <c r="K54" s="175">
        <f>ROUND(E54*J54,2)</f>
        <v>0</v>
      </c>
      <c r="L54" s="175">
        <v>21</v>
      </c>
      <c r="M54" s="175">
        <f>G54*(1+L54/100)</f>
        <v>0</v>
      </c>
      <c r="N54" s="163">
        <v>0</v>
      </c>
      <c r="O54" s="163">
        <f>ROUND(E54*N54,5)</f>
        <v>0</v>
      </c>
      <c r="P54" s="163">
        <v>0</v>
      </c>
      <c r="Q54" s="163">
        <f>ROUND(E54*P54,5)</f>
        <v>0</v>
      </c>
      <c r="R54" s="163"/>
      <c r="S54" s="163"/>
      <c r="T54" s="164">
        <v>0</v>
      </c>
      <c r="U54" s="163">
        <f>ROUND(E54*T54,2)</f>
        <v>0</v>
      </c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101</v>
      </c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x14ac:dyDescent="0.2">
      <c r="A55" s="155" t="s">
        <v>96</v>
      </c>
      <c r="B55" s="161" t="s">
        <v>67</v>
      </c>
      <c r="C55" s="199" t="s">
        <v>68</v>
      </c>
      <c r="D55" s="166"/>
      <c r="E55" s="172"/>
      <c r="F55" s="176"/>
      <c r="G55" s="176">
        <f>SUMIF(AE56:AE66,"&lt;&gt;NOR",G56:G66)</f>
        <v>0</v>
      </c>
      <c r="H55" s="176"/>
      <c r="I55" s="176">
        <f>SUM(I56:I66)</f>
        <v>0</v>
      </c>
      <c r="J55" s="176"/>
      <c r="K55" s="176">
        <f>SUM(K56:K66)</f>
        <v>0</v>
      </c>
      <c r="L55" s="176"/>
      <c r="M55" s="176">
        <f>SUM(M56:M66)</f>
        <v>0</v>
      </c>
      <c r="N55" s="167"/>
      <c r="O55" s="167">
        <f>SUM(O56:O66)</f>
        <v>0.45410000000000006</v>
      </c>
      <c r="P55" s="167"/>
      <c r="Q55" s="167">
        <f>SUM(Q56:Q66)</f>
        <v>0</v>
      </c>
      <c r="R55" s="167"/>
      <c r="S55" s="167"/>
      <c r="T55" s="168"/>
      <c r="U55" s="167">
        <f>SUM(U56:U66)</f>
        <v>5.17</v>
      </c>
      <c r="AE55" t="s">
        <v>97</v>
      </c>
    </row>
    <row r="56" spans="1:60" outlineLevel="1" x14ac:dyDescent="0.2">
      <c r="A56" s="154">
        <v>16</v>
      </c>
      <c r="B56" s="160" t="s">
        <v>153</v>
      </c>
      <c r="C56" s="197" t="s">
        <v>154</v>
      </c>
      <c r="D56" s="162" t="s">
        <v>112</v>
      </c>
      <c r="E56" s="170">
        <v>4.8</v>
      </c>
      <c r="F56" s="174"/>
      <c r="G56" s="175">
        <f>ROUND(E56*F56,2)</f>
        <v>0</v>
      </c>
      <c r="H56" s="174"/>
      <c r="I56" s="175">
        <f>ROUND(E56*H56,2)</f>
        <v>0</v>
      </c>
      <c r="J56" s="174"/>
      <c r="K56" s="175">
        <f>ROUND(E56*J56,2)</f>
        <v>0</v>
      </c>
      <c r="L56" s="175">
        <v>21</v>
      </c>
      <c r="M56" s="175">
        <f>G56*(1+L56/100)</f>
        <v>0</v>
      </c>
      <c r="N56" s="163">
        <v>2.4399999999999999E-3</v>
      </c>
      <c r="O56" s="163">
        <f>ROUND(E56*N56,5)</f>
        <v>1.171E-2</v>
      </c>
      <c r="P56" s="163">
        <v>0</v>
      </c>
      <c r="Q56" s="163">
        <f>ROUND(E56*P56,5)</f>
        <v>0</v>
      </c>
      <c r="R56" s="163"/>
      <c r="S56" s="163"/>
      <c r="T56" s="164">
        <v>0.45600000000000002</v>
      </c>
      <c r="U56" s="163">
        <f>ROUND(E56*T56,2)</f>
        <v>2.19</v>
      </c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101</v>
      </c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54"/>
      <c r="B57" s="160"/>
      <c r="C57" s="198" t="s">
        <v>155</v>
      </c>
      <c r="D57" s="165"/>
      <c r="E57" s="171">
        <v>4.8</v>
      </c>
      <c r="F57" s="175"/>
      <c r="G57" s="175"/>
      <c r="H57" s="175"/>
      <c r="I57" s="175"/>
      <c r="J57" s="175"/>
      <c r="K57" s="175"/>
      <c r="L57" s="175"/>
      <c r="M57" s="175"/>
      <c r="N57" s="163"/>
      <c r="O57" s="163"/>
      <c r="P57" s="163"/>
      <c r="Q57" s="163"/>
      <c r="R57" s="163"/>
      <c r="S57" s="163"/>
      <c r="T57" s="164"/>
      <c r="U57" s="163"/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106</v>
      </c>
      <c r="AF57" s="153">
        <v>0</v>
      </c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54">
        <v>17</v>
      </c>
      <c r="B58" s="160" t="s">
        <v>156</v>
      </c>
      <c r="C58" s="197" t="s">
        <v>157</v>
      </c>
      <c r="D58" s="162" t="s">
        <v>112</v>
      </c>
      <c r="E58" s="170">
        <v>4.8</v>
      </c>
      <c r="F58" s="174"/>
      <c r="G58" s="175">
        <f>ROUND(E58*F58,2)</f>
        <v>0</v>
      </c>
      <c r="H58" s="174"/>
      <c r="I58" s="175">
        <f>ROUND(E58*H58,2)</f>
        <v>0</v>
      </c>
      <c r="J58" s="174"/>
      <c r="K58" s="175">
        <f>ROUND(E58*J58,2)</f>
        <v>0</v>
      </c>
      <c r="L58" s="175">
        <v>21</v>
      </c>
      <c r="M58" s="175">
        <f>G58*(1+L58/100)</f>
        <v>0</v>
      </c>
      <c r="N58" s="163">
        <v>2.0200000000000001E-3</v>
      </c>
      <c r="O58" s="163">
        <f>ROUND(E58*N58,5)</f>
        <v>9.7000000000000003E-3</v>
      </c>
      <c r="P58" s="163">
        <v>0</v>
      </c>
      <c r="Q58" s="163">
        <f>ROUND(E58*P58,5)</f>
        <v>0</v>
      </c>
      <c r="R58" s="163"/>
      <c r="S58" s="163"/>
      <c r="T58" s="164">
        <v>0.23</v>
      </c>
      <c r="U58" s="163">
        <f>ROUND(E58*T58,2)</f>
        <v>1.1000000000000001</v>
      </c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101</v>
      </c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54">
        <v>18</v>
      </c>
      <c r="B59" s="160" t="s">
        <v>158</v>
      </c>
      <c r="C59" s="197" t="s">
        <v>159</v>
      </c>
      <c r="D59" s="162" t="s">
        <v>104</v>
      </c>
      <c r="E59" s="170">
        <v>1.92</v>
      </c>
      <c r="F59" s="174"/>
      <c r="G59" s="175">
        <f>ROUND(E59*F59,2)</f>
        <v>0</v>
      </c>
      <c r="H59" s="174"/>
      <c r="I59" s="175">
        <f>ROUND(E59*H59,2)</f>
        <v>0</v>
      </c>
      <c r="J59" s="174"/>
      <c r="K59" s="175">
        <f>ROUND(E59*J59,2)</f>
        <v>0</v>
      </c>
      <c r="L59" s="175">
        <v>21</v>
      </c>
      <c r="M59" s="175">
        <f>G59*(1+L59/100)</f>
        <v>0</v>
      </c>
      <c r="N59" s="163">
        <v>5.0400000000000002E-3</v>
      </c>
      <c r="O59" s="163">
        <f>ROUND(E59*N59,5)</f>
        <v>9.6799999999999994E-3</v>
      </c>
      <c r="P59" s="163">
        <v>0</v>
      </c>
      <c r="Q59" s="163">
        <f>ROUND(E59*P59,5)</f>
        <v>0</v>
      </c>
      <c r="R59" s="163"/>
      <c r="S59" s="163"/>
      <c r="T59" s="164">
        <v>0.97799999999999998</v>
      </c>
      <c r="U59" s="163">
        <f>ROUND(E59*T59,2)</f>
        <v>1.88</v>
      </c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101</v>
      </c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54"/>
      <c r="B60" s="160"/>
      <c r="C60" s="198" t="s">
        <v>160</v>
      </c>
      <c r="D60" s="165"/>
      <c r="E60" s="171">
        <v>1.92</v>
      </c>
      <c r="F60" s="175"/>
      <c r="G60" s="175"/>
      <c r="H60" s="175"/>
      <c r="I60" s="175"/>
      <c r="J60" s="175"/>
      <c r="K60" s="175"/>
      <c r="L60" s="175"/>
      <c r="M60" s="175"/>
      <c r="N60" s="163"/>
      <c r="O60" s="163"/>
      <c r="P60" s="163"/>
      <c r="Q60" s="163"/>
      <c r="R60" s="163"/>
      <c r="S60" s="163"/>
      <c r="T60" s="164"/>
      <c r="U60" s="163"/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106</v>
      </c>
      <c r="AF60" s="153">
        <v>0</v>
      </c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54">
        <v>19</v>
      </c>
      <c r="B61" s="160" t="s">
        <v>161</v>
      </c>
      <c r="C61" s="197" t="s">
        <v>162</v>
      </c>
      <c r="D61" s="162" t="s">
        <v>104</v>
      </c>
      <c r="E61" s="170">
        <v>4.032</v>
      </c>
      <c r="F61" s="174"/>
      <c r="G61" s="175">
        <f>ROUND(E61*F61,2)</f>
        <v>0</v>
      </c>
      <c r="H61" s="174"/>
      <c r="I61" s="175">
        <f>ROUND(E61*H61,2)</f>
        <v>0</v>
      </c>
      <c r="J61" s="174"/>
      <c r="K61" s="175">
        <f>ROUND(E61*J61,2)</f>
        <v>0</v>
      </c>
      <c r="L61" s="175">
        <v>21</v>
      </c>
      <c r="M61" s="175">
        <f>G61*(1+L61/100)</f>
        <v>0</v>
      </c>
      <c r="N61" s="163">
        <v>1.9199999999999998E-2</v>
      </c>
      <c r="O61" s="163">
        <f>ROUND(E61*N61,5)</f>
        <v>7.7410000000000007E-2</v>
      </c>
      <c r="P61" s="163">
        <v>0</v>
      </c>
      <c r="Q61" s="163">
        <f>ROUND(E61*P61,5)</f>
        <v>0</v>
      </c>
      <c r="R61" s="163"/>
      <c r="S61" s="163"/>
      <c r="T61" s="164">
        <v>0</v>
      </c>
      <c r="U61" s="163">
        <f>ROUND(E61*T61,2)</f>
        <v>0</v>
      </c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163</v>
      </c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54"/>
      <c r="B62" s="160"/>
      <c r="C62" s="198" t="s">
        <v>164</v>
      </c>
      <c r="D62" s="165"/>
      <c r="E62" s="171">
        <v>1.92</v>
      </c>
      <c r="F62" s="175"/>
      <c r="G62" s="175"/>
      <c r="H62" s="175"/>
      <c r="I62" s="175"/>
      <c r="J62" s="175"/>
      <c r="K62" s="175"/>
      <c r="L62" s="175"/>
      <c r="M62" s="175"/>
      <c r="N62" s="163"/>
      <c r="O62" s="163"/>
      <c r="P62" s="163"/>
      <c r="Q62" s="163"/>
      <c r="R62" s="163"/>
      <c r="S62" s="163"/>
      <c r="T62" s="164"/>
      <c r="U62" s="163"/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106</v>
      </c>
      <c r="AF62" s="153">
        <v>0</v>
      </c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54"/>
      <c r="B63" s="160"/>
      <c r="C63" s="198" t="s">
        <v>165</v>
      </c>
      <c r="D63" s="165"/>
      <c r="E63" s="171">
        <v>1.44</v>
      </c>
      <c r="F63" s="175"/>
      <c r="G63" s="175"/>
      <c r="H63" s="175"/>
      <c r="I63" s="175"/>
      <c r="J63" s="175"/>
      <c r="K63" s="175"/>
      <c r="L63" s="175"/>
      <c r="M63" s="175"/>
      <c r="N63" s="163"/>
      <c r="O63" s="163"/>
      <c r="P63" s="163"/>
      <c r="Q63" s="163"/>
      <c r="R63" s="163"/>
      <c r="S63" s="163"/>
      <c r="T63" s="164"/>
      <c r="U63" s="163"/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106</v>
      </c>
      <c r="AF63" s="153">
        <v>0</v>
      </c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">
      <c r="A64" s="154"/>
      <c r="B64" s="160"/>
      <c r="C64" s="200" t="s">
        <v>166</v>
      </c>
      <c r="D64" s="169"/>
      <c r="E64" s="173">
        <v>0.67200000000000004</v>
      </c>
      <c r="F64" s="175"/>
      <c r="G64" s="175"/>
      <c r="H64" s="175"/>
      <c r="I64" s="175"/>
      <c r="J64" s="175"/>
      <c r="K64" s="175"/>
      <c r="L64" s="175"/>
      <c r="M64" s="175"/>
      <c r="N64" s="163"/>
      <c r="O64" s="163"/>
      <c r="P64" s="163"/>
      <c r="Q64" s="163"/>
      <c r="R64" s="163"/>
      <c r="S64" s="163"/>
      <c r="T64" s="164"/>
      <c r="U64" s="163"/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106</v>
      </c>
      <c r="AF64" s="153">
        <v>4</v>
      </c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">
      <c r="A65" s="154">
        <v>20</v>
      </c>
      <c r="B65" s="160" t="s">
        <v>167</v>
      </c>
      <c r="C65" s="197" t="s">
        <v>168</v>
      </c>
      <c r="D65" s="162" t="s">
        <v>169</v>
      </c>
      <c r="E65" s="170">
        <v>18</v>
      </c>
      <c r="F65" s="174"/>
      <c r="G65" s="175">
        <f>ROUND(E65*F65,2)</f>
        <v>0</v>
      </c>
      <c r="H65" s="174"/>
      <c r="I65" s="175">
        <f>ROUND(E65*H65,2)</f>
        <v>0</v>
      </c>
      <c r="J65" s="174"/>
      <c r="K65" s="175">
        <f>ROUND(E65*J65,2)</f>
        <v>0</v>
      </c>
      <c r="L65" s="175">
        <v>21</v>
      </c>
      <c r="M65" s="175">
        <f>G65*(1+L65/100)</f>
        <v>0</v>
      </c>
      <c r="N65" s="163">
        <v>1.9199999999999998E-2</v>
      </c>
      <c r="O65" s="163">
        <f>ROUND(E65*N65,5)</f>
        <v>0.34560000000000002</v>
      </c>
      <c r="P65" s="163">
        <v>0</v>
      </c>
      <c r="Q65" s="163">
        <f>ROUND(E65*P65,5)</f>
        <v>0</v>
      </c>
      <c r="R65" s="163"/>
      <c r="S65" s="163"/>
      <c r="T65" s="164">
        <v>0</v>
      </c>
      <c r="U65" s="163">
        <f>ROUND(E65*T65,2)</f>
        <v>0</v>
      </c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163</v>
      </c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54"/>
      <c r="B66" s="160"/>
      <c r="C66" s="198" t="s">
        <v>170</v>
      </c>
      <c r="D66" s="165"/>
      <c r="E66" s="171">
        <v>18</v>
      </c>
      <c r="F66" s="175"/>
      <c r="G66" s="175"/>
      <c r="H66" s="175"/>
      <c r="I66" s="175"/>
      <c r="J66" s="175"/>
      <c r="K66" s="175"/>
      <c r="L66" s="175"/>
      <c r="M66" s="175"/>
      <c r="N66" s="163"/>
      <c r="O66" s="163"/>
      <c r="P66" s="163"/>
      <c r="Q66" s="163"/>
      <c r="R66" s="163"/>
      <c r="S66" s="163"/>
      <c r="T66" s="164"/>
      <c r="U66" s="163"/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106</v>
      </c>
      <c r="AF66" s="153">
        <v>0</v>
      </c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x14ac:dyDescent="0.2">
      <c r="A67" s="155" t="s">
        <v>96</v>
      </c>
      <c r="B67" s="161" t="s">
        <v>69</v>
      </c>
      <c r="C67" s="199" t="s">
        <v>26</v>
      </c>
      <c r="D67" s="166"/>
      <c r="E67" s="172"/>
      <c r="F67" s="176"/>
      <c r="G67" s="176">
        <f>SUMIF(AE68:AE72,"&lt;&gt;NOR",G68:G72)</f>
        <v>0</v>
      </c>
      <c r="H67" s="176"/>
      <c r="I67" s="176">
        <f>SUM(I68:I72)</f>
        <v>0</v>
      </c>
      <c r="J67" s="176"/>
      <c r="K67" s="176">
        <f>SUM(K68:K72)</f>
        <v>0</v>
      </c>
      <c r="L67" s="176"/>
      <c r="M67" s="176">
        <f>SUM(M68:M72)</f>
        <v>0</v>
      </c>
      <c r="N67" s="167"/>
      <c r="O67" s="167">
        <f>SUM(O68:O72)</f>
        <v>0</v>
      </c>
      <c r="P67" s="167"/>
      <c r="Q67" s="167">
        <f>SUM(Q68:Q72)</f>
        <v>0</v>
      </c>
      <c r="R67" s="167"/>
      <c r="S67" s="167"/>
      <c r="T67" s="168"/>
      <c r="U67" s="167">
        <f>SUM(U68:U72)</f>
        <v>0</v>
      </c>
      <c r="AE67" t="s">
        <v>97</v>
      </c>
    </row>
    <row r="68" spans="1:60" outlineLevel="1" x14ac:dyDescent="0.2">
      <c r="A68" s="154">
        <v>21</v>
      </c>
      <c r="B68" s="160" t="s">
        <v>171</v>
      </c>
      <c r="C68" s="197" t="s">
        <v>172</v>
      </c>
      <c r="D68" s="162" t="s">
        <v>173</v>
      </c>
      <c r="E68" s="170">
        <v>1</v>
      </c>
      <c r="F68" s="174"/>
      <c r="G68" s="175">
        <f>ROUND(E68*F68,2)</f>
        <v>0</v>
      </c>
      <c r="H68" s="174"/>
      <c r="I68" s="175">
        <f>ROUND(E68*H68,2)</f>
        <v>0</v>
      </c>
      <c r="J68" s="174"/>
      <c r="K68" s="175">
        <f>ROUND(E68*J68,2)</f>
        <v>0</v>
      </c>
      <c r="L68" s="175">
        <v>21</v>
      </c>
      <c r="M68" s="175">
        <f>G68*(1+L68/100)</f>
        <v>0</v>
      </c>
      <c r="N68" s="163">
        <v>0</v>
      </c>
      <c r="O68" s="163">
        <f>ROUND(E68*N68,5)</f>
        <v>0</v>
      </c>
      <c r="P68" s="163">
        <v>0</v>
      </c>
      <c r="Q68" s="163">
        <f>ROUND(E68*P68,5)</f>
        <v>0</v>
      </c>
      <c r="R68" s="163"/>
      <c r="S68" s="163"/>
      <c r="T68" s="164">
        <v>0</v>
      </c>
      <c r="U68" s="163">
        <f>ROUND(E68*T68,2)</f>
        <v>0</v>
      </c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101</v>
      </c>
      <c r="AF68" s="153"/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54">
        <v>22</v>
      </c>
      <c r="B69" s="160" t="s">
        <v>174</v>
      </c>
      <c r="C69" s="197" t="s">
        <v>175</v>
      </c>
      <c r="D69" s="162" t="s">
        <v>173</v>
      </c>
      <c r="E69" s="170">
        <v>1</v>
      </c>
      <c r="F69" s="174"/>
      <c r="G69" s="175">
        <f>ROUND(E69*F69,2)</f>
        <v>0</v>
      </c>
      <c r="H69" s="174"/>
      <c r="I69" s="175">
        <f>ROUND(E69*H69,2)</f>
        <v>0</v>
      </c>
      <c r="J69" s="174"/>
      <c r="K69" s="175">
        <f>ROUND(E69*J69,2)</f>
        <v>0</v>
      </c>
      <c r="L69" s="175">
        <v>21</v>
      </c>
      <c r="M69" s="175">
        <f>G69*(1+L69/100)</f>
        <v>0</v>
      </c>
      <c r="N69" s="163">
        <v>0</v>
      </c>
      <c r="O69" s="163">
        <f>ROUND(E69*N69,5)</f>
        <v>0</v>
      </c>
      <c r="P69" s="163">
        <v>0</v>
      </c>
      <c r="Q69" s="163">
        <f>ROUND(E69*P69,5)</f>
        <v>0</v>
      </c>
      <c r="R69" s="163"/>
      <c r="S69" s="163"/>
      <c r="T69" s="164">
        <v>0</v>
      </c>
      <c r="U69" s="163">
        <f>ROUND(E69*T69,2)</f>
        <v>0</v>
      </c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101</v>
      </c>
      <c r="AF69" s="153"/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54">
        <v>23</v>
      </c>
      <c r="B70" s="160" t="s">
        <v>176</v>
      </c>
      <c r="C70" s="197" t="s">
        <v>177</v>
      </c>
      <c r="D70" s="162" t="s">
        <v>173</v>
      </c>
      <c r="E70" s="170">
        <v>1</v>
      </c>
      <c r="F70" s="174"/>
      <c r="G70" s="175">
        <f>ROUND(E70*F70,2)</f>
        <v>0</v>
      </c>
      <c r="H70" s="174"/>
      <c r="I70" s="175">
        <f>ROUND(E70*H70,2)</f>
        <v>0</v>
      </c>
      <c r="J70" s="174"/>
      <c r="K70" s="175">
        <f>ROUND(E70*J70,2)</f>
        <v>0</v>
      </c>
      <c r="L70" s="175">
        <v>21</v>
      </c>
      <c r="M70" s="175">
        <f>G70*(1+L70/100)</f>
        <v>0</v>
      </c>
      <c r="N70" s="163">
        <v>0</v>
      </c>
      <c r="O70" s="163">
        <f>ROUND(E70*N70,5)</f>
        <v>0</v>
      </c>
      <c r="P70" s="163">
        <v>0</v>
      </c>
      <c r="Q70" s="163">
        <f>ROUND(E70*P70,5)</f>
        <v>0</v>
      </c>
      <c r="R70" s="163"/>
      <c r="S70" s="163"/>
      <c r="T70" s="164">
        <v>0</v>
      </c>
      <c r="U70" s="163">
        <f>ROUND(E70*T70,2)</f>
        <v>0</v>
      </c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101</v>
      </c>
      <c r="AF70" s="153"/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54">
        <v>24</v>
      </c>
      <c r="B71" s="160" t="s">
        <v>178</v>
      </c>
      <c r="C71" s="197" t="s">
        <v>179</v>
      </c>
      <c r="D71" s="162" t="s">
        <v>173</v>
      </c>
      <c r="E71" s="170">
        <v>1</v>
      </c>
      <c r="F71" s="174"/>
      <c r="G71" s="175">
        <f>ROUND(E71*F71,2)</f>
        <v>0</v>
      </c>
      <c r="H71" s="174"/>
      <c r="I71" s="175">
        <f>ROUND(E71*H71,2)</f>
        <v>0</v>
      </c>
      <c r="J71" s="174"/>
      <c r="K71" s="175">
        <f>ROUND(E71*J71,2)</f>
        <v>0</v>
      </c>
      <c r="L71" s="175">
        <v>21</v>
      </c>
      <c r="M71" s="175">
        <f>G71*(1+L71/100)</f>
        <v>0</v>
      </c>
      <c r="N71" s="163">
        <v>0</v>
      </c>
      <c r="O71" s="163">
        <f>ROUND(E71*N71,5)</f>
        <v>0</v>
      </c>
      <c r="P71" s="163">
        <v>0</v>
      </c>
      <c r="Q71" s="163">
        <f>ROUND(E71*P71,5)</f>
        <v>0</v>
      </c>
      <c r="R71" s="163"/>
      <c r="S71" s="163"/>
      <c r="T71" s="164">
        <v>0</v>
      </c>
      <c r="U71" s="163">
        <f>ROUND(E71*T71,2)</f>
        <v>0</v>
      </c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101</v>
      </c>
      <c r="AF71" s="153"/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185">
        <v>25</v>
      </c>
      <c r="B72" s="186" t="s">
        <v>180</v>
      </c>
      <c r="C72" s="201" t="s">
        <v>181</v>
      </c>
      <c r="D72" s="187" t="s">
        <v>173</v>
      </c>
      <c r="E72" s="188">
        <v>1</v>
      </c>
      <c r="F72" s="189"/>
      <c r="G72" s="190">
        <f>ROUND(E72*F72,2)</f>
        <v>0</v>
      </c>
      <c r="H72" s="189"/>
      <c r="I72" s="190">
        <f>ROUND(E72*H72,2)</f>
        <v>0</v>
      </c>
      <c r="J72" s="189"/>
      <c r="K72" s="190">
        <f>ROUND(E72*J72,2)</f>
        <v>0</v>
      </c>
      <c r="L72" s="190">
        <v>21</v>
      </c>
      <c r="M72" s="190">
        <f>G72*(1+L72/100)</f>
        <v>0</v>
      </c>
      <c r="N72" s="191">
        <v>0</v>
      </c>
      <c r="O72" s="191">
        <f>ROUND(E72*N72,5)</f>
        <v>0</v>
      </c>
      <c r="P72" s="191">
        <v>0</v>
      </c>
      <c r="Q72" s="191">
        <f>ROUND(E72*P72,5)</f>
        <v>0</v>
      </c>
      <c r="R72" s="191"/>
      <c r="S72" s="191"/>
      <c r="T72" s="192">
        <v>0</v>
      </c>
      <c r="U72" s="191">
        <f>ROUND(E72*T72,2)</f>
        <v>0</v>
      </c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101</v>
      </c>
      <c r="AF72" s="153"/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x14ac:dyDescent="0.2">
      <c r="A73" s="6"/>
      <c r="B73" s="7" t="s">
        <v>182</v>
      </c>
      <c r="C73" s="202" t="s">
        <v>182</v>
      </c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AC73">
        <v>15</v>
      </c>
      <c r="AD73">
        <v>21</v>
      </c>
    </row>
    <row r="74" spans="1:60" x14ac:dyDescent="0.2">
      <c r="A74" s="193"/>
      <c r="B74" s="194">
        <v>26</v>
      </c>
      <c r="C74" s="203" t="s">
        <v>182</v>
      </c>
      <c r="D74" s="195"/>
      <c r="E74" s="195"/>
      <c r="F74" s="195"/>
      <c r="G74" s="196">
        <f>G8+G15+G22+G30+G33+G38+G42+G51+G55+G67</f>
        <v>0</v>
      </c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AC74">
        <f>SUMIF(L7:L72,AC73,G7:G72)</f>
        <v>0</v>
      </c>
      <c r="AD74">
        <f>SUMIF(L7:L72,AD73,G7:G72)</f>
        <v>0</v>
      </c>
      <c r="AE74" t="s">
        <v>183</v>
      </c>
    </row>
    <row r="75" spans="1:60" x14ac:dyDescent="0.2">
      <c r="A75" s="6"/>
      <c r="B75" s="7" t="s">
        <v>182</v>
      </c>
      <c r="C75" s="202" t="s">
        <v>182</v>
      </c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spans="1:60" x14ac:dyDescent="0.2">
      <c r="A76" s="6"/>
      <c r="B76" s="7" t="s">
        <v>182</v>
      </c>
      <c r="C76" s="202" t="s">
        <v>182</v>
      </c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spans="1:60" x14ac:dyDescent="0.2">
      <c r="A77" s="276">
        <v>33</v>
      </c>
      <c r="B77" s="276"/>
      <c r="C77" s="277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spans="1:60" x14ac:dyDescent="0.2">
      <c r="A78" s="257"/>
      <c r="B78" s="258"/>
      <c r="C78" s="259"/>
      <c r="D78" s="258"/>
      <c r="E78" s="258"/>
      <c r="F78" s="258"/>
      <c r="G78" s="260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AE78" t="s">
        <v>184</v>
      </c>
    </row>
    <row r="79" spans="1:60" x14ac:dyDescent="0.2">
      <c r="A79" s="261"/>
      <c r="B79" s="262"/>
      <c r="C79" s="263"/>
      <c r="D79" s="262"/>
      <c r="E79" s="262"/>
      <c r="F79" s="262"/>
      <c r="G79" s="264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spans="1:60" x14ac:dyDescent="0.2">
      <c r="A80" s="261"/>
      <c r="B80" s="262"/>
      <c r="C80" s="263"/>
      <c r="D80" s="262"/>
      <c r="E80" s="262"/>
      <c r="F80" s="262"/>
      <c r="G80" s="264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31" x14ac:dyDescent="0.2">
      <c r="A81" s="261"/>
      <c r="B81" s="262"/>
      <c r="C81" s="263"/>
      <c r="D81" s="262"/>
      <c r="E81" s="262"/>
      <c r="F81" s="262"/>
      <c r="G81" s="264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1" x14ac:dyDescent="0.2">
      <c r="A82" s="265"/>
      <c r="B82" s="266"/>
      <c r="C82" s="267"/>
      <c r="D82" s="266"/>
      <c r="E82" s="266"/>
      <c r="F82" s="266"/>
      <c r="G82" s="268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spans="1:31" x14ac:dyDescent="0.2">
      <c r="A83" s="6"/>
      <c r="B83" s="7" t="s">
        <v>182</v>
      </c>
      <c r="C83" s="202" t="s">
        <v>182</v>
      </c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1:31" x14ac:dyDescent="0.2">
      <c r="C84" s="204"/>
      <c r="AE84" t="s">
        <v>185</v>
      </c>
    </row>
  </sheetData>
  <mergeCells count="6">
    <mergeCell ref="A78:G82"/>
    <mergeCell ref="A1:G1"/>
    <mergeCell ref="C2:G2"/>
    <mergeCell ref="C3:G3"/>
    <mergeCell ref="C4:G4"/>
    <mergeCell ref="A77:C77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Vlastník</dc:creator>
  <cp:lastModifiedBy>Petr Pešek</cp:lastModifiedBy>
  <cp:lastPrinted>2014-02-28T09:52:57Z</cp:lastPrinted>
  <dcterms:created xsi:type="dcterms:W3CDTF">2009-04-08T07:15:50Z</dcterms:created>
  <dcterms:modified xsi:type="dcterms:W3CDTF">2021-12-06T07:09:30Z</dcterms:modified>
</cp:coreProperties>
</file>